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225" windowHeight="7770" tabRatio="601" activeTab="3"/>
  </bookViews>
  <sheets>
    <sheet name="TN Chart" sheetId="9" r:id="rId1"/>
    <sheet name="ChA" sheetId="10" r:id="rId2"/>
    <sheet name="Sheet1" sheetId="1" r:id="rId3"/>
    <sheet name="DO" sheetId="4" r:id="rId4"/>
  </sheets>
  <calcPr calcId="125725"/>
</workbook>
</file>

<file path=xl/calcChain.xml><?xml version="1.0" encoding="utf-8"?>
<calcChain xmlns="http://schemas.openxmlformats.org/spreadsheetml/2006/main">
  <c r="AK85" i="1"/>
  <c r="AC85"/>
  <c r="AK84"/>
  <c r="AC84"/>
  <c r="K85"/>
  <c r="K84"/>
  <c r="AK83"/>
  <c r="AK82"/>
  <c r="AK81"/>
  <c r="AK80"/>
  <c r="AK79"/>
  <c r="AK78"/>
  <c r="AK77"/>
  <c r="AK76"/>
  <c r="AK75"/>
  <c r="AK74"/>
  <c r="AK73"/>
  <c r="AK72"/>
  <c r="AK71"/>
  <c r="AK70"/>
  <c r="AK69"/>
  <c r="AK68"/>
  <c r="AK67"/>
  <c r="AK66"/>
  <c r="AK65"/>
  <c r="AI83"/>
  <c r="AI82"/>
  <c r="AI81"/>
  <c r="AI80"/>
  <c r="AI79"/>
  <c r="AI78"/>
  <c r="AI77"/>
  <c r="AI76"/>
  <c r="AI75"/>
  <c r="AI74"/>
  <c r="AI73"/>
  <c r="AI72"/>
  <c r="AI71"/>
  <c r="AI70"/>
  <c r="AI69"/>
  <c r="AI68"/>
  <c r="AI67"/>
  <c r="AI66"/>
  <c r="AI65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H79"/>
  <c r="H83"/>
  <c r="H76"/>
  <c r="H72"/>
  <c r="H68"/>
  <c r="H64"/>
  <c r="AD60"/>
  <c r="AK64"/>
  <c r="AK63"/>
  <c r="AK62"/>
  <c r="AK61"/>
  <c r="AI64"/>
  <c r="AI63"/>
  <c r="AI62"/>
  <c r="AI61"/>
  <c r="AD64"/>
  <c r="Y64"/>
  <c r="M64"/>
  <c r="W64"/>
  <c r="W63"/>
  <c r="W62"/>
  <c r="W61"/>
  <c r="U64"/>
  <c r="U63"/>
  <c r="U62"/>
  <c r="U61"/>
  <c r="AK50"/>
  <c r="AK51"/>
  <c r="AK52"/>
  <c r="AK53"/>
  <c r="AK54"/>
  <c r="AK55"/>
  <c r="AK56"/>
  <c r="AK57"/>
  <c r="AK58"/>
  <c r="AK59"/>
  <c r="AK60"/>
  <c r="AI50"/>
  <c r="AI51"/>
  <c r="AI52"/>
  <c r="AI53"/>
  <c r="AI54"/>
  <c r="AI55"/>
  <c r="AI56"/>
  <c r="AI57"/>
  <c r="AI58"/>
  <c r="AI59"/>
  <c r="AI60"/>
  <c r="Y60"/>
  <c r="W60"/>
  <c r="U60"/>
  <c r="L52"/>
  <c r="L55"/>
  <c r="H60"/>
  <c r="W59"/>
  <c r="U59"/>
  <c r="W58"/>
  <c r="U58"/>
  <c r="W57"/>
  <c r="U57"/>
  <c r="W56"/>
  <c r="U56"/>
  <c r="W55"/>
  <c r="U55"/>
  <c r="W54"/>
  <c r="U54"/>
  <c r="K54"/>
  <c r="W53"/>
  <c r="U53"/>
  <c r="W52"/>
  <c r="U52"/>
  <c r="W51"/>
  <c r="U51"/>
  <c r="W50"/>
  <c r="U50"/>
  <c r="K50"/>
  <c r="AK44"/>
  <c r="AK45"/>
  <c r="AK46"/>
  <c r="AK47"/>
  <c r="AK48"/>
  <c r="AK49"/>
  <c r="AI44"/>
  <c r="AI45"/>
  <c r="AI46"/>
  <c r="AI47"/>
  <c r="AI48"/>
  <c r="AI49"/>
  <c r="AD49"/>
  <c r="Y49"/>
  <c r="W49"/>
  <c r="U49"/>
  <c r="L45"/>
  <c r="L46"/>
  <c r="L47"/>
  <c r="L49"/>
  <c r="H49"/>
  <c r="W48"/>
  <c r="U48"/>
  <c r="W47"/>
  <c r="U47"/>
  <c r="K47"/>
  <c r="W46"/>
  <c r="U46"/>
  <c r="K46"/>
  <c r="W45"/>
  <c r="U45"/>
  <c r="W44"/>
  <c r="U44"/>
  <c r="AK38"/>
  <c r="AK39"/>
  <c r="AK40"/>
  <c r="AK41"/>
  <c r="AK42"/>
  <c r="AK43"/>
  <c r="AI38"/>
  <c r="AI39"/>
  <c r="AI40"/>
  <c r="AI41"/>
  <c r="AI42"/>
  <c r="AI43"/>
  <c r="AC38"/>
  <c r="AC39"/>
  <c r="AC40"/>
  <c r="AC41"/>
  <c r="AC42"/>
  <c r="AC43"/>
  <c r="Y43"/>
  <c r="W43"/>
  <c r="U43"/>
  <c r="M43"/>
  <c r="H43"/>
  <c r="W42"/>
  <c r="U42"/>
  <c r="W41"/>
  <c r="U41"/>
  <c r="W40"/>
  <c r="U40"/>
  <c r="W39"/>
  <c r="U39"/>
  <c r="W38"/>
  <c r="U38"/>
  <c r="AK30"/>
  <c r="AK32"/>
  <c r="AK33"/>
  <c r="AK34"/>
  <c r="AK36"/>
  <c r="AK37"/>
  <c r="AJ37"/>
  <c r="AC37"/>
  <c r="AD37" s="1"/>
  <c r="Y37"/>
  <c r="W37"/>
  <c r="M37"/>
  <c r="H37"/>
  <c r="W36"/>
  <c r="W34"/>
  <c r="W32"/>
  <c r="W30"/>
  <c r="AK19"/>
  <c r="AK20"/>
  <c r="AK22"/>
  <c r="AK24"/>
  <c r="AK26"/>
  <c r="AK28"/>
  <c r="AJ29"/>
  <c r="AD29"/>
  <c r="Y29"/>
  <c r="M29"/>
  <c r="H29"/>
  <c r="W28"/>
  <c r="W26"/>
  <c r="W24"/>
  <c r="W22"/>
  <c r="W20"/>
  <c r="W19"/>
  <c r="AK9"/>
  <c r="AK11"/>
  <c r="AK13"/>
  <c r="AK15"/>
  <c r="AK17"/>
  <c r="AJ18"/>
  <c r="AD18"/>
  <c r="Y18"/>
  <c r="M18"/>
  <c r="H18"/>
  <c r="AK5"/>
  <c r="AK6"/>
  <c r="AK7"/>
  <c r="AK8"/>
  <c r="AJ8"/>
  <c r="AD8"/>
  <c r="Y8"/>
  <c r="M8"/>
  <c r="H8"/>
  <c r="AJ64" l="1"/>
  <c r="M60"/>
  <c r="AJ43"/>
  <c r="AD43"/>
  <c r="AL18"/>
  <c r="AL43"/>
  <c r="AL60"/>
  <c r="M49"/>
  <c r="AL29"/>
  <c r="AJ60"/>
  <c r="AL64"/>
  <c r="AL8"/>
  <c r="AL37"/>
  <c r="AJ49"/>
  <c r="AL49"/>
  <c r="AL55"/>
</calcChain>
</file>

<file path=xl/sharedStrings.xml><?xml version="1.0" encoding="utf-8"?>
<sst xmlns="http://schemas.openxmlformats.org/spreadsheetml/2006/main" count="439" uniqueCount="89">
  <si>
    <t>Allen's Harbor Creek</t>
  </si>
  <si>
    <t>Station</t>
  </si>
  <si>
    <t xml:space="preserve">Depth </t>
  </si>
  <si>
    <t>Total</t>
  </si>
  <si>
    <t xml:space="preserve">Secchi </t>
  </si>
  <si>
    <t>Measurement</t>
  </si>
  <si>
    <t>Wind</t>
  </si>
  <si>
    <t>Water</t>
  </si>
  <si>
    <t>Salinity</t>
  </si>
  <si>
    <t>Chl-a</t>
  </si>
  <si>
    <t>Phaeo</t>
  </si>
  <si>
    <t>TN</t>
  </si>
  <si>
    <t xml:space="preserve"> No.</t>
  </si>
  <si>
    <t>ID</t>
  </si>
  <si>
    <t>Alternate Name</t>
  </si>
  <si>
    <t>Date</t>
  </si>
  <si>
    <t>Time</t>
  </si>
  <si>
    <t>Depth (m)</t>
  </si>
  <si>
    <t>Mean</t>
  </si>
  <si>
    <t>Temp C</t>
  </si>
  <si>
    <t>D.O. mg/L</t>
  </si>
  <si>
    <t>% D.O.</t>
  </si>
  <si>
    <t>Weather</t>
  </si>
  <si>
    <t>Beaufort</t>
  </si>
  <si>
    <t>Direction</t>
  </si>
  <si>
    <t xml:space="preserve"> Condition</t>
  </si>
  <si>
    <t>(ppt)</t>
  </si>
  <si>
    <r>
      <t>uM PO</t>
    </r>
    <r>
      <rPr>
        <b/>
        <u/>
        <vertAlign val="subscript"/>
        <sz val="10"/>
        <rFont val="Arial"/>
        <family val="2"/>
      </rPr>
      <t>4</t>
    </r>
    <r>
      <rPr>
        <b/>
        <u/>
        <vertAlign val="superscript"/>
        <sz val="10"/>
        <rFont val="Arial"/>
        <family val="2"/>
      </rPr>
      <t>3-</t>
    </r>
  </si>
  <si>
    <r>
      <t>uM NH</t>
    </r>
    <r>
      <rPr>
        <b/>
        <u/>
        <vertAlign val="subscript"/>
        <sz val="10"/>
        <rFont val="Arial"/>
        <family val="2"/>
      </rPr>
      <t>4</t>
    </r>
    <r>
      <rPr>
        <b/>
        <u/>
        <vertAlign val="superscript"/>
        <sz val="10"/>
        <rFont val="Arial"/>
        <family val="2"/>
      </rPr>
      <t>+</t>
    </r>
  </si>
  <si>
    <t>mg/L NH4</t>
  </si>
  <si>
    <r>
      <t>uM NO</t>
    </r>
    <r>
      <rPr>
        <b/>
        <u/>
        <vertAlign val="subscript"/>
        <sz val="10"/>
        <rFont val="Arial"/>
        <family val="2"/>
      </rPr>
      <t>x</t>
    </r>
  </si>
  <si>
    <t>mg/L NO3</t>
  </si>
  <si>
    <t>uM DIN</t>
  </si>
  <si>
    <t>uM DON</t>
  </si>
  <si>
    <t>ug/L</t>
  </si>
  <si>
    <t>Chl A</t>
  </si>
  <si>
    <t>Ratio</t>
  </si>
  <si>
    <t>POC (uM)</t>
  </si>
  <si>
    <t>PON (uM)</t>
  </si>
  <si>
    <t>TON (uM)</t>
  </si>
  <si>
    <t>TON (mg/L)</t>
  </si>
  <si>
    <t>C/N Ratio</t>
  </si>
  <si>
    <t>(uM)</t>
  </si>
  <si>
    <t>M</t>
  </si>
  <si>
    <t>S</t>
  </si>
  <si>
    <t>Overcast</t>
  </si>
  <si>
    <t>NW</t>
  </si>
  <si>
    <t>Muddy/Algae &amp; Plants / Oily Sheen</t>
  </si>
  <si>
    <t>NS</t>
  </si>
  <si>
    <t>Clear</t>
  </si>
  <si>
    <t>Clear, Cloudy, Algae &amp; Plants, Some Foam</t>
  </si>
  <si>
    <t>NE</t>
  </si>
  <si>
    <t>Cloudy, Algae &amp; Plants</t>
  </si>
  <si>
    <t>SW</t>
  </si>
  <si>
    <t>Raining</t>
  </si>
  <si>
    <t>0 - 1</t>
  </si>
  <si>
    <t>Partly Coudy</t>
  </si>
  <si>
    <t>Clear, algae/plants</t>
  </si>
  <si>
    <t xml:space="preserve">1 -2 </t>
  </si>
  <si>
    <t xml:space="preserve">W </t>
  </si>
  <si>
    <t>Cloudy</t>
  </si>
  <si>
    <t>1</t>
  </si>
  <si>
    <t>machine error</t>
  </si>
  <si>
    <t>Partly Cloudy</t>
  </si>
  <si>
    <t>2</t>
  </si>
  <si>
    <t xml:space="preserve">N </t>
  </si>
  <si>
    <t xml:space="preserve">Clear </t>
  </si>
  <si>
    <t>Muddy</t>
  </si>
  <si>
    <t>Fog/Haze</t>
  </si>
  <si>
    <t>Muddy, algae, plants</t>
  </si>
  <si>
    <t>Clear, algae,plant</t>
  </si>
  <si>
    <t>0</t>
  </si>
  <si>
    <t>SE</t>
  </si>
  <si>
    <t>4</t>
  </si>
  <si>
    <t>E</t>
  </si>
  <si>
    <t>N</t>
  </si>
  <si>
    <t>ND</t>
  </si>
  <si>
    <t>clear</t>
  </si>
  <si>
    <t>muddy</t>
  </si>
  <si>
    <t>overcast</t>
  </si>
  <si>
    <t>cloudy</t>
  </si>
  <si>
    <t>These 2 POCN samples were labeled HAR 4A   Not sure which is which</t>
  </si>
  <si>
    <t>partly cloudy</t>
  </si>
  <si>
    <t>&lt;0.05</t>
  </si>
  <si>
    <t>TDN</t>
  </si>
  <si>
    <t>7;38</t>
  </si>
  <si>
    <t>N/A</t>
  </si>
  <si>
    <t>CLEAR</t>
  </si>
  <si>
    <t>Ave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</si>
</sst>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0"/>
    <numFmt numFmtId="166" formatCode="m/d/yy"/>
    <numFmt numFmtId="167" formatCode="m/d/yy;@"/>
    <numFmt numFmtId="168" formatCode="h:mm;@"/>
  </numFmts>
  <fonts count="10">
    <font>
      <sz val="10"/>
      <name val="Arial"/>
    </font>
    <font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vertAlign val="subscript"/>
      <sz val="10"/>
      <name val="Arial"/>
      <family val="2"/>
    </font>
    <font>
      <b/>
      <u/>
      <vertAlign val="superscript"/>
      <sz val="10"/>
      <name val="Arial"/>
      <family val="2"/>
    </font>
    <font>
      <sz val="8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20" fontId="5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20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Alignment="1">
      <alignment horizontal="center"/>
    </xf>
    <xf numFmtId="20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Fill="1" applyBorder="1" applyAlignment="1">
      <alignment horizontal="center"/>
    </xf>
    <xf numFmtId="49" fontId="0" fillId="0" borderId="0" xfId="0" applyNumberFormat="1" applyFill="1" applyAlignment="1" applyProtection="1">
      <alignment horizontal="center"/>
      <protection locked="0"/>
    </xf>
    <xf numFmtId="167" fontId="0" fillId="0" borderId="0" xfId="0" applyNumberFormat="1" applyFill="1" applyAlignment="1" applyProtection="1">
      <alignment horizontal="center"/>
      <protection locked="0"/>
    </xf>
    <xf numFmtId="2" fontId="0" fillId="0" borderId="0" xfId="0" applyNumberFormat="1" applyFill="1" applyAlignment="1" applyProtection="1">
      <alignment horizontal="center"/>
      <protection locked="0"/>
    </xf>
    <xf numFmtId="164" fontId="0" fillId="0" borderId="0" xfId="0" applyNumberFormat="1" applyFill="1" applyAlignment="1" applyProtection="1">
      <alignment horizontal="center"/>
      <protection locked="0"/>
    </xf>
    <xf numFmtId="167" fontId="0" fillId="0" borderId="0" xfId="0" applyNumberFormat="1" applyAlignment="1">
      <alignment horizontal="center"/>
    </xf>
    <xf numFmtId="164" fontId="0" fillId="0" borderId="0" xfId="0" quotePrefix="1" applyNumberFormat="1" applyBorder="1" applyAlignment="1" applyProtection="1">
      <alignment horizontal="center"/>
    </xf>
    <xf numFmtId="20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" fontId="4" fillId="0" borderId="0" xfId="0" quotePrefix="1" applyNumberFormat="1" applyFont="1" applyAlignment="1">
      <alignment horizontal="center"/>
    </xf>
    <xf numFmtId="2" fontId="3" fillId="0" borderId="0" xfId="0" quotePrefix="1" applyNumberFormat="1" applyFont="1" applyAlignment="1">
      <alignment horizontal="center"/>
    </xf>
    <xf numFmtId="1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2" fontId="0" fillId="0" borderId="0" xfId="0" applyNumberFormat="1" applyFill="1" applyBorder="1" applyAlignment="1" applyProtection="1">
      <alignment horizontal="center"/>
    </xf>
    <xf numFmtId="2" fontId="0" fillId="0" borderId="0" xfId="1" applyNumberFormat="1" applyFont="1" applyFill="1" applyBorder="1" applyAlignment="1" applyProtection="1">
      <alignment horizontal="center"/>
    </xf>
    <xf numFmtId="2" fontId="0" fillId="0" borderId="0" xfId="1" applyNumberFormat="1" applyFont="1" applyBorder="1" applyAlignment="1" applyProtection="1">
      <alignment horizontal="center"/>
    </xf>
    <xf numFmtId="2" fontId="4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164" fontId="0" fillId="0" borderId="0" xfId="0" quotePrefix="1" applyNumberForma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9" fontId="0" fillId="0" borderId="0" xfId="0" applyNumberFormat="1" applyAlignment="1">
      <alignment horizontal="center"/>
    </xf>
    <xf numFmtId="168" fontId="2" fillId="0" borderId="0" xfId="0" applyNumberFormat="1" applyFont="1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Alignment="1" applyProtection="1">
      <alignment horizontal="center"/>
      <protection locked="0"/>
    </xf>
    <xf numFmtId="168" fontId="0" fillId="0" borderId="0" xfId="0" applyNumberFormat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2" fontId="1" fillId="0" borderId="0" xfId="0" applyNumberFormat="1" applyFont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9" fontId="0" fillId="0" borderId="0" xfId="0" applyNumberFormat="1" applyFill="1" applyAlignment="1">
      <alignment horizontal="center"/>
    </xf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Allens Harbor Creek
Total Nitrogen</a:t>
            </a:r>
          </a:p>
        </c:rich>
      </c:tx>
      <c:layout>
        <c:manualLayout>
          <c:xMode val="edge"/>
          <c:yMode val="edge"/>
          <c:x val="0.41176470588235337"/>
          <c:y val="1.95758564437194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8801331853496193E-2"/>
          <c:y val="0.15660685154975529"/>
          <c:w val="0.88457269700332952"/>
          <c:h val="0.77650897226753723"/>
        </c:manualLayout>
      </c:layout>
      <c:scatterChart>
        <c:scatterStyle val="lineMarker"/>
        <c:ser>
          <c:idx val="0"/>
          <c:order val="0"/>
          <c:tx>
            <c:strRef>
              <c:f>Sheet1!$AK$4</c:f>
              <c:strCache>
                <c:ptCount val="1"/>
                <c:pt idx="0">
                  <c:v>TN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Sheet1!$D$5:$D$83</c:f>
              <c:numCache>
                <c:formatCode>m/d/yy</c:formatCode>
                <c:ptCount val="79"/>
                <c:pt idx="0">
                  <c:v>37097</c:v>
                </c:pt>
                <c:pt idx="1">
                  <c:v>37112</c:v>
                </c:pt>
                <c:pt idx="2">
                  <c:v>37126</c:v>
                </c:pt>
                <c:pt idx="3">
                  <c:v>37140</c:v>
                </c:pt>
                <c:pt idx="4">
                  <c:v>37419</c:v>
                </c:pt>
                <c:pt idx="5">
                  <c:v>37419</c:v>
                </c:pt>
                <c:pt idx="6">
                  <c:v>37448</c:v>
                </c:pt>
                <c:pt idx="7">
                  <c:v>37448</c:v>
                </c:pt>
                <c:pt idx="8">
                  <c:v>37462</c:v>
                </c:pt>
                <c:pt idx="9">
                  <c:v>37462</c:v>
                </c:pt>
                <c:pt idx="10">
                  <c:v>37481</c:v>
                </c:pt>
                <c:pt idx="11">
                  <c:v>37481</c:v>
                </c:pt>
                <c:pt idx="12">
                  <c:v>37525</c:v>
                </c:pt>
                <c:pt idx="13">
                  <c:v>37525</c:v>
                </c:pt>
                <c:pt idx="14">
                  <c:v>37790</c:v>
                </c:pt>
                <c:pt idx="15">
                  <c:v>37805</c:v>
                </c:pt>
                <c:pt idx="16">
                  <c:v>37805</c:v>
                </c:pt>
                <c:pt idx="17">
                  <c:v>37819</c:v>
                </c:pt>
                <c:pt idx="18">
                  <c:v>37819</c:v>
                </c:pt>
                <c:pt idx="19">
                  <c:v>37838</c:v>
                </c:pt>
                <c:pt idx="20">
                  <c:v>37838</c:v>
                </c:pt>
                <c:pt idx="21">
                  <c:v>37852</c:v>
                </c:pt>
                <c:pt idx="22">
                  <c:v>37852</c:v>
                </c:pt>
                <c:pt idx="23">
                  <c:v>37867</c:v>
                </c:pt>
                <c:pt idx="24">
                  <c:v>37867</c:v>
                </c:pt>
                <c:pt idx="25">
                  <c:v>38161</c:v>
                </c:pt>
                <c:pt idx="26">
                  <c:v>38161</c:v>
                </c:pt>
                <c:pt idx="27">
                  <c:v>38175</c:v>
                </c:pt>
                <c:pt idx="28">
                  <c:v>38175</c:v>
                </c:pt>
                <c:pt idx="29">
                  <c:v>38190</c:v>
                </c:pt>
                <c:pt idx="30">
                  <c:v>38190</c:v>
                </c:pt>
                <c:pt idx="31">
                  <c:v>38218</c:v>
                </c:pt>
                <c:pt idx="32">
                  <c:v>38237</c:v>
                </c:pt>
                <c:pt idx="33" formatCode="m/d/yy;@">
                  <c:v>38517</c:v>
                </c:pt>
                <c:pt idx="34" formatCode="m/d/yy;@">
                  <c:v>38546</c:v>
                </c:pt>
                <c:pt idx="35" formatCode="m/d/yy;@">
                  <c:v>38559</c:v>
                </c:pt>
                <c:pt idx="36" formatCode="m/d/yy;@">
                  <c:v>38574</c:v>
                </c:pt>
                <c:pt idx="37" formatCode="m/d/yy;@">
                  <c:v>38588</c:v>
                </c:pt>
                <c:pt idx="38" formatCode="m/d/yy;@">
                  <c:v>38603</c:v>
                </c:pt>
                <c:pt idx="39" formatCode="m/d/yy;@">
                  <c:v>38888</c:v>
                </c:pt>
                <c:pt idx="40" formatCode="m/d/yy;@">
                  <c:v>38903</c:v>
                </c:pt>
                <c:pt idx="41" formatCode="m/d/yy;@">
                  <c:v>38917</c:v>
                </c:pt>
                <c:pt idx="42" formatCode="m/d/yy;@">
                  <c:v>38931</c:v>
                </c:pt>
                <c:pt idx="43" formatCode="m/d/yy;@">
                  <c:v>38945</c:v>
                </c:pt>
                <c:pt idx="44" formatCode="m/d/yy;@">
                  <c:v>38973</c:v>
                </c:pt>
                <c:pt idx="45" formatCode="m/d/yy;@">
                  <c:v>39254</c:v>
                </c:pt>
                <c:pt idx="46" formatCode="m/d/yy;@">
                  <c:v>39268</c:v>
                </c:pt>
                <c:pt idx="47" formatCode="m/d/yy;@">
                  <c:v>39282</c:v>
                </c:pt>
                <c:pt idx="48" formatCode="m/d/yy;@">
                  <c:v>39301</c:v>
                </c:pt>
                <c:pt idx="49" formatCode="m/d/yy;@">
                  <c:v>39315</c:v>
                </c:pt>
                <c:pt idx="50" formatCode="m/d/yy;@">
                  <c:v>39343</c:v>
                </c:pt>
                <c:pt idx="51" formatCode="m/d/yy;@">
                  <c:v>39638</c:v>
                </c:pt>
                <c:pt idx="52" formatCode="m/d/yy;@">
                  <c:v>39653</c:v>
                </c:pt>
                <c:pt idx="53" formatCode="m/d/yy;@">
                  <c:v>39667</c:v>
                </c:pt>
                <c:pt idx="54" formatCode="m/d/yy;@">
                  <c:v>39686</c:v>
                </c:pt>
                <c:pt idx="55" formatCode="m/d/yy;@">
                  <c:v>39700</c:v>
                </c:pt>
                <c:pt idx="56" formatCode="m/d/yy;@">
                  <c:v>40008</c:v>
                </c:pt>
                <c:pt idx="57" formatCode="m/d/yy;@">
                  <c:v>40022</c:v>
                </c:pt>
                <c:pt idx="58" formatCode="m/d/yy;@">
                  <c:v>40037</c:v>
                </c:pt>
                <c:pt idx="59" formatCode="m/d/yy;@">
                  <c:v>40051</c:v>
                </c:pt>
                <c:pt idx="60" formatCode="m/d/yy;@">
                  <c:v>40360</c:v>
                </c:pt>
                <c:pt idx="61" formatCode="m/d/yy;@">
                  <c:v>40374</c:v>
                </c:pt>
                <c:pt idx="62" formatCode="m/d/yy;@">
                  <c:v>40393</c:v>
                </c:pt>
                <c:pt idx="63" formatCode="m/d/yy;@">
                  <c:v>40407</c:v>
                </c:pt>
                <c:pt idx="64" formatCode="m/d/yy;@">
                  <c:v>40731</c:v>
                </c:pt>
                <c:pt idx="65" formatCode="m/d/yy;@">
                  <c:v>40745</c:v>
                </c:pt>
                <c:pt idx="66" formatCode="m/d/yy;@">
                  <c:v>40759</c:v>
                </c:pt>
                <c:pt idx="67" formatCode="m/d/yy;@">
                  <c:v>40773</c:v>
                </c:pt>
                <c:pt idx="68" formatCode="m/d/yy;@">
                  <c:v>41101</c:v>
                </c:pt>
                <c:pt idx="69" formatCode="m/d/yy;@">
                  <c:v>41115</c:v>
                </c:pt>
                <c:pt idx="70" formatCode="m/d/yy;@">
                  <c:v>41129</c:v>
                </c:pt>
                <c:pt idx="71" formatCode="m/d/yy;@">
                  <c:v>41143</c:v>
                </c:pt>
                <c:pt idx="72" formatCode="m/d/yy;@">
                  <c:v>41466</c:v>
                </c:pt>
                <c:pt idx="73" formatCode="m/d/yy;@">
                  <c:v>41480</c:v>
                </c:pt>
                <c:pt idx="74" formatCode="m/d/yy;@">
                  <c:v>41499</c:v>
                </c:pt>
                <c:pt idx="75" formatCode="m/d/yy;@">
                  <c:v>41836</c:v>
                </c:pt>
                <c:pt idx="76" formatCode="m/d/yy;@">
                  <c:v>41851</c:v>
                </c:pt>
                <c:pt idx="77" formatCode="m/d/yy;@">
                  <c:v>41865</c:v>
                </c:pt>
                <c:pt idx="78" formatCode="m/d/yy;@">
                  <c:v>41879</c:v>
                </c:pt>
              </c:numCache>
            </c:numRef>
          </c:xVal>
          <c:yVal>
            <c:numRef>
              <c:f>Sheet1!$AK$5:$AK$83</c:f>
              <c:numCache>
                <c:formatCode>0.0000</c:formatCode>
                <c:ptCount val="79"/>
                <c:pt idx="0">
                  <c:v>1.3644400000000001</c:v>
                </c:pt>
                <c:pt idx="1">
                  <c:v>1.1755800000000001</c:v>
                </c:pt>
                <c:pt idx="2">
                  <c:v>1.0178</c:v>
                </c:pt>
                <c:pt idx="3">
                  <c:v>1.82182</c:v>
                </c:pt>
                <c:pt idx="4">
                  <c:v>0.57590500382996812</c:v>
                </c:pt>
                <c:pt idx="6">
                  <c:v>0.85021809291686179</c:v>
                </c:pt>
                <c:pt idx="8">
                  <c:v>0.8049861820078873</c:v>
                </c:pt>
                <c:pt idx="10">
                  <c:v>0.64271363104609591</c:v>
                </c:pt>
                <c:pt idx="12">
                  <c:v>0.52277177647109396</c:v>
                </c:pt>
                <c:pt idx="14">
                  <c:v>0.55966951340152782</c:v>
                </c:pt>
                <c:pt idx="15">
                  <c:v>0.30311701688072418</c:v>
                </c:pt>
                <c:pt idx="17">
                  <c:v>0.56628082466667229</c:v>
                </c:pt>
                <c:pt idx="19">
                  <c:v>0.60659197878231841</c:v>
                </c:pt>
                <c:pt idx="21">
                  <c:v>0.58872751499772991</c:v>
                </c:pt>
                <c:pt idx="23">
                  <c:v>0.35689699836867861</c:v>
                </c:pt>
                <c:pt idx="25">
                  <c:v>0.63712407055888964</c:v>
                </c:pt>
                <c:pt idx="27">
                  <c:v>0.68775705378272844</c:v>
                </c:pt>
                <c:pt idx="28">
                  <c:v>0</c:v>
                </c:pt>
                <c:pt idx="29">
                  <c:v>0.54560302226134594</c:v>
                </c:pt>
                <c:pt idx="31">
                  <c:v>0.52959915322643947</c:v>
                </c:pt>
                <c:pt idx="32">
                  <c:v>0.49414176741357108</c:v>
                </c:pt>
                <c:pt idx="33">
                  <c:v>0.60392761179641308</c:v>
                </c:pt>
                <c:pt idx="34">
                  <c:v>0.37451522257668562</c:v>
                </c:pt>
                <c:pt idx="35">
                  <c:v>0.3689678502593246</c:v>
                </c:pt>
                <c:pt idx="36">
                  <c:v>0.60301021075477279</c:v>
                </c:pt>
                <c:pt idx="37">
                  <c:v>0.43821310819256937</c:v>
                </c:pt>
                <c:pt idx="38">
                  <c:v>0.50266625650068308</c:v>
                </c:pt>
                <c:pt idx="39">
                  <c:v>1.1316894892968059</c:v>
                </c:pt>
                <c:pt idx="40">
                  <c:v>0.85113746141227642</c:v>
                </c:pt>
                <c:pt idx="41">
                  <c:v>0.80445894110295368</c:v>
                </c:pt>
                <c:pt idx="42">
                  <c:v>1.6493806066180927</c:v>
                </c:pt>
                <c:pt idx="43">
                  <c:v>1.0057465587033068</c:v>
                </c:pt>
                <c:pt idx="44">
                  <c:v>1.4027972251242542</c:v>
                </c:pt>
                <c:pt idx="45">
                  <c:v>2.0648366635349524</c:v>
                </c:pt>
                <c:pt idx="46">
                  <c:v>2.5180012725260177</c:v>
                </c:pt>
                <c:pt idx="47">
                  <c:v>1.7996857558324229</c:v>
                </c:pt>
                <c:pt idx="48">
                  <c:v>2.1152184725747638</c:v>
                </c:pt>
                <c:pt idx="49">
                  <c:v>1.7433554898446808</c:v>
                </c:pt>
                <c:pt idx="50">
                  <c:v>0.73242042089548476</c:v>
                </c:pt>
                <c:pt idx="51">
                  <c:v>1.021642873514242</c:v>
                </c:pt>
                <c:pt idx="52">
                  <c:v>0.89487534521709633</c:v>
                </c:pt>
                <c:pt idx="53">
                  <c:v>1.0153727470419198</c:v>
                </c:pt>
                <c:pt idx="54">
                  <c:v>0.87711518801280897</c:v>
                </c:pt>
                <c:pt idx="55">
                  <c:v>2.2252984139690972</c:v>
                </c:pt>
                <c:pt idx="56">
                  <c:v>0.92668893997046242</c:v>
                </c:pt>
                <c:pt idx="57">
                  <c:v>0.97839098213953246</c:v>
                </c:pt>
                <c:pt idx="58">
                  <c:v>1.1188736663816119</c:v>
                </c:pt>
                <c:pt idx="59">
                  <c:v>1.6759166136789849</c:v>
                </c:pt>
                <c:pt idx="60">
                  <c:v>0.73229410535419548</c:v>
                </c:pt>
                <c:pt idx="61">
                  <c:v>1.1029580644523698</c:v>
                </c:pt>
                <c:pt idx="62">
                  <c:v>0.94979368324921354</c:v>
                </c:pt>
                <c:pt idx="63">
                  <c:v>0.96453005039104511</c:v>
                </c:pt>
                <c:pt idx="64">
                  <c:v>0.74982023431108491</c:v>
                </c:pt>
                <c:pt idx="65">
                  <c:v>0.9034746633489642</c:v>
                </c:pt>
                <c:pt idx="66">
                  <c:v>0.89428254095278636</c:v>
                </c:pt>
                <c:pt idx="67">
                  <c:v>0.76871391675202683</c:v>
                </c:pt>
                <c:pt idx="68">
                  <c:v>1.1298762651293008</c:v>
                </c:pt>
                <c:pt idx="69">
                  <c:v>0.93249790464857141</c:v>
                </c:pt>
                <c:pt idx="70">
                  <c:v>1.2648257694276361</c:v>
                </c:pt>
                <c:pt idx="71">
                  <c:v>1.6193917921855454</c:v>
                </c:pt>
                <c:pt idx="72">
                  <c:v>0.70976450977073513</c:v>
                </c:pt>
                <c:pt idx="73">
                  <c:v>1.0000101994948067</c:v>
                </c:pt>
                <c:pt idx="74">
                  <c:v>0.57665735178585809</c:v>
                </c:pt>
                <c:pt idx="75">
                  <c:v>0.79610056704396515</c:v>
                </c:pt>
                <c:pt idx="76">
                  <c:v>1.2360310996406623</c:v>
                </c:pt>
                <c:pt idx="77">
                  <c:v>0.45883578277932235</c:v>
                </c:pt>
                <c:pt idx="78">
                  <c:v>0.53951057071490849</c:v>
                </c:pt>
              </c:numCache>
            </c:numRef>
          </c:yVal>
        </c:ser>
        <c:axId val="35122560"/>
        <c:axId val="35150848"/>
      </c:scatterChart>
      <c:valAx>
        <c:axId val="35122560"/>
        <c:scaling>
          <c:orientation val="minMax"/>
        </c:scaling>
        <c:axPos val="b"/>
        <c:numFmt formatCode="m/d/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150848"/>
        <c:crosses val="autoZero"/>
        <c:crossBetween val="midCat"/>
      </c:valAx>
      <c:valAx>
        <c:axId val="35150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TN - mg/L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926590538336053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122560"/>
        <c:crosses val="autoZero"/>
        <c:crossBetween val="midCat"/>
        <c:majorUnit val="0.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Allens Harbor Creek 
Chlorophyll A </a:t>
            </a:r>
          </a:p>
        </c:rich>
      </c:tx>
      <c:layout>
        <c:manualLayout>
          <c:xMode val="edge"/>
          <c:yMode val="edge"/>
          <c:x val="0.41176470588235337"/>
          <c:y val="1.95758564437194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021087680355153E-2"/>
          <c:y val="0.12561174551386622"/>
          <c:w val="0.82019977802441801"/>
          <c:h val="0.76672104404567798"/>
        </c:manualLayout>
      </c:layout>
      <c:scatterChart>
        <c:scatterStyle val="lineMarker"/>
        <c:ser>
          <c:idx val="0"/>
          <c:order val="0"/>
          <c:tx>
            <c:strRef>
              <c:f>Sheet1!$AC$4</c:f>
              <c:strCache>
                <c:ptCount val="1"/>
                <c:pt idx="0">
                  <c:v>Chl 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Sheet1!$D$5:$D$83</c:f>
              <c:numCache>
                <c:formatCode>m/d/yy</c:formatCode>
                <c:ptCount val="79"/>
                <c:pt idx="0">
                  <c:v>37097</c:v>
                </c:pt>
                <c:pt idx="1">
                  <c:v>37112</c:v>
                </c:pt>
                <c:pt idx="2">
                  <c:v>37126</c:v>
                </c:pt>
                <c:pt idx="3">
                  <c:v>37140</c:v>
                </c:pt>
                <c:pt idx="4">
                  <c:v>37419</c:v>
                </c:pt>
                <c:pt idx="5">
                  <c:v>37419</c:v>
                </c:pt>
                <c:pt idx="6">
                  <c:v>37448</c:v>
                </c:pt>
                <c:pt idx="7">
                  <c:v>37448</c:v>
                </c:pt>
                <c:pt idx="8">
                  <c:v>37462</c:v>
                </c:pt>
                <c:pt idx="9">
                  <c:v>37462</c:v>
                </c:pt>
                <c:pt idx="10">
                  <c:v>37481</c:v>
                </c:pt>
                <c:pt idx="11">
                  <c:v>37481</c:v>
                </c:pt>
                <c:pt idx="12">
                  <c:v>37525</c:v>
                </c:pt>
                <c:pt idx="13">
                  <c:v>37525</c:v>
                </c:pt>
                <c:pt idx="14">
                  <c:v>37790</c:v>
                </c:pt>
                <c:pt idx="15">
                  <c:v>37805</c:v>
                </c:pt>
                <c:pt idx="16">
                  <c:v>37805</c:v>
                </c:pt>
                <c:pt idx="17">
                  <c:v>37819</c:v>
                </c:pt>
                <c:pt idx="18">
                  <c:v>37819</c:v>
                </c:pt>
                <c:pt idx="19">
                  <c:v>37838</c:v>
                </c:pt>
                <c:pt idx="20">
                  <c:v>37838</c:v>
                </c:pt>
                <c:pt idx="21">
                  <c:v>37852</c:v>
                </c:pt>
                <c:pt idx="22">
                  <c:v>37852</c:v>
                </c:pt>
                <c:pt idx="23">
                  <c:v>37867</c:v>
                </c:pt>
                <c:pt idx="24">
                  <c:v>37867</c:v>
                </c:pt>
                <c:pt idx="25">
                  <c:v>38161</c:v>
                </c:pt>
                <c:pt idx="26">
                  <c:v>38161</c:v>
                </c:pt>
                <c:pt idx="27">
                  <c:v>38175</c:v>
                </c:pt>
                <c:pt idx="28">
                  <c:v>38175</c:v>
                </c:pt>
                <c:pt idx="29">
                  <c:v>38190</c:v>
                </c:pt>
                <c:pt idx="30">
                  <c:v>38190</c:v>
                </c:pt>
                <c:pt idx="31">
                  <c:v>38218</c:v>
                </c:pt>
                <c:pt idx="32">
                  <c:v>38237</c:v>
                </c:pt>
                <c:pt idx="33" formatCode="m/d/yy;@">
                  <c:v>38517</c:v>
                </c:pt>
                <c:pt idx="34" formatCode="m/d/yy;@">
                  <c:v>38546</c:v>
                </c:pt>
                <c:pt idx="35" formatCode="m/d/yy;@">
                  <c:v>38559</c:v>
                </c:pt>
                <c:pt idx="36" formatCode="m/d/yy;@">
                  <c:v>38574</c:v>
                </c:pt>
                <c:pt idx="37" formatCode="m/d/yy;@">
                  <c:v>38588</c:v>
                </c:pt>
                <c:pt idx="38" formatCode="m/d/yy;@">
                  <c:v>38603</c:v>
                </c:pt>
                <c:pt idx="39" formatCode="m/d/yy;@">
                  <c:v>38888</c:v>
                </c:pt>
                <c:pt idx="40" formatCode="m/d/yy;@">
                  <c:v>38903</c:v>
                </c:pt>
                <c:pt idx="41" formatCode="m/d/yy;@">
                  <c:v>38917</c:v>
                </c:pt>
                <c:pt idx="42" formatCode="m/d/yy;@">
                  <c:v>38931</c:v>
                </c:pt>
                <c:pt idx="43" formatCode="m/d/yy;@">
                  <c:v>38945</c:v>
                </c:pt>
                <c:pt idx="44" formatCode="m/d/yy;@">
                  <c:v>38973</c:v>
                </c:pt>
                <c:pt idx="45" formatCode="m/d/yy;@">
                  <c:v>39254</c:v>
                </c:pt>
                <c:pt idx="46" formatCode="m/d/yy;@">
                  <c:v>39268</c:v>
                </c:pt>
                <c:pt idx="47" formatCode="m/d/yy;@">
                  <c:v>39282</c:v>
                </c:pt>
                <c:pt idx="48" formatCode="m/d/yy;@">
                  <c:v>39301</c:v>
                </c:pt>
                <c:pt idx="49" formatCode="m/d/yy;@">
                  <c:v>39315</c:v>
                </c:pt>
                <c:pt idx="50" formatCode="m/d/yy;@">
                  <c:v>39343</c:v>
                </c:pt>
                <c:pt idx="51" formatCode="m/d/yy;@">
                  <c:v>39638</c:v>
                </c:pt>
                <c:pt idx="52" formatCode="m/d/yy;@">
                  <c:v>39653</c:v>
                </c:pt>
                <c:pt idx="53" formatCode="m/d/yy;@">
                  <c:v>39667</c:v>
                </c:pt>
                <c:pt idx="54" formatCode="m/d/yy;@">
                  <c:v>39686</c:v>
                </c:pt>
                <c:pt idx="55" formatCode="m/d/yy;@">
                  <c:v>39700</c:v>
                </c:pt>
                <c:pt idx="56" formatCode="m/d/yy;@">
                  <c:v>40008</c:v>
                </c:pt>
                <c:pt idx="57" formatCode="m/d/yy;@">
                  <c:v>40022</c:v>
                </c:pt>
                <c:pt idx="58" formatCode="m/d/yy;@">
                  <c:v>40037</c:v>
                </c:pt>
                <c:pt idx="59" formatCode="m/d/yy;@">
                  <c:v>40051</c:v>
                </c:pt>
                <c:pt idx="60" formatCode="m/d/yy;@">
                  <c:v>40360</c:v>
                </c:pt>
                <c:pt idx="61" formatCode="m/d/yy;@">
                  <c:v>40374</c:v>
                </c:pt>
                <c:pt idx="62" formatCode="m/d/yy;@">
                  <c:v>40393</c:v>
                </c:pt>
                <c:pt idx="63" formatCode="m/d/yy;@">
                  <c:v>40407</c:v>
                </c:pt>
                <c:pt idx="64" formatCode="m/d/yy;@">
                  <c:v>40731</c:v>
                </c:pt>
                <c:pt idx="65" formatCode="m/d/yy;@">
                  <c:v>40745</c:v>
                </c:pt>
                <c:pt idx="66" formatCode="m/d/yy;@">
                  <c:v>40759</c:v>
                </c:pt>
                <c:pt idx="67" formatCode="m/d/yy;@">
                  <c:v>40773</c:v>
                </c:pt>
                <c:pt idx="68" formatCode="m/d/yy;@">
                  <c:v>41101</c:v>
                </c:pt>
                <c:pt idx="69" formatCode="m/d/yy;@">
                  <c:v>41115</c:v>
                </c:pt>
                <c:pt idx="70" formatCode="m/d/yy;@">
                  <c:v>41129</c:v>
                </c:pt>
                <c:pt idx="71" formatCode="m/d/yy;@">
                  <c:v>41143</c:v>
                </c:pt>
                <c:pt idx="72" formatCode="m/d/yy;@">
                  <c:v>41466</c:v>
                </c:pt>
                <c:pt idx="73" formatCode="m/d/yy;@">
                  <c:v>41480</c:v>
                </c:pt>
                <c:pt idx="74" formatCode="m/d/yy;@">
                  <c:v>41499</c:v>
                </c:pt>
                <c:pt idx="75" formatCode="m/d/yy;@">
                  <c:v>41836</c:v>
                </c:pt>
                <c:pt idx="76" formatCode="m/d/yy;@">
                  <c:v>41851</c:v>
                </c:pt>
                <c:pt idx="77" formatCode="m/d/yy;@">
                  <c:v>41865</c:v>
                </c:pt>
                <c:pt idx="78" formatCode="m/d/yy;@">
                  <c:v>41879</c:v>
                </c:pt>
              </c:numCache>
            </c:numRef>
          </c:xVal>
          <c:yVal>
            <c:numRef>
              <c:f>Sheet1!$AC$5:$AC$83</c:f>
              <c:numCache>
                <c:formatCode>0.00</c:formatCode>
                <c:ptCount val="79"/>
                <c:pt idx="0">
                  <c:v>5.99</c:v>
                </c:pt>
                <c:pt idx="1">
                  <c:v>15.73</c:v>
                </c:pt>
                <c:pt idx="2">
                  <c:v>26.76</c:v>
                </c:pt>
                <c:pt idx="3">
                  <c:v>14.2</c:v>
                </c:pt>
                <c:pt idx="4">
                  <c:v>15.51</c:v>
                </c:pt>
                <c:pt idx="6">
                  <c:v>10.14</c:v>
                </c:pt>
                <c:pt idx="8">
                  <c:v>36.14</c:v>
                </c:pt>
                <c:pt idx="10">
                  <c:v>10.41</c:v>
                </c:pt>
                <c:pt idx="12">
                  <c:v>67.58</c:v>
                </c:pt>
                <c:pt idx="14">
                  <c:v>6.0502149999999997</c:v>
                </c:pt>
                <c:pt idx="15">
                  <c:v>12.321814285714289</c:v>
                </c:pt>
                <c:pt idx="17">
                  <c:v>8.9823749999999976</c:v>
                </c:pt>
                <c:pt idx="19">
                  <c:v>8.9823749999999976</c:v>
                </c:pt>
                <c:pt idx="21">
                  <c:v>7.6668299999999983</c:v>
                </c:pt>
                <c:pt idx="23">
                  <c:v>7.172555</c:v>
                </c:pt>
                <c:pt idx="25">
                  <c:v>6.1013850000000014</c:v>
                </c:pt>
                <c:pt idx="27">
                  <c:v>13.643180000000003</c:v>
                </c:pt>
                <c:pt idx="29">
                  <c:v>12.187470000000001</c:v>
                </c:pt>
                <c:pt idx="31">
                  <c:v>9.5909749999999985</c:v>
                </c:pt>
                <c:pt idx="32">
                  <c:v>17.419385714285713</c:v>
                </c:pt>
                <c:pt idx="33">
                  <c:v>6.3205960598958342</c:v>
                </c:pt>
                <c:pt idx="34">
                  <c:v>13.284650309895831</c:v>
                </c:pt>
                <c:pt idx="35">
                  <c:v>7.1227702328945401</c:v>
                </c:pt>
                <c:pt idx="36">
                  <c:v>14.169312435534955</c:v>
                </c:pt>
                <c:pt idx="37">
                  <c:v>13.737427590856997</c:v>
                </c:pt>
                <c:pt idx="38">
                  <c:v>14.662159999999998</c:v>
                </c:pt>
                <c:pt idx="39">
                  <c:v>6.1940822062499983</c:v>
                </c:pt>
                <c:pt idx="40">
                  <c:v>20.371745832812504</c:v>
                </c:pt>
                <c:pt idx="41">
                  <c:v>15.429324531250005</c:v>
                </c:pt>
                <c:pt idx="42">
                  <c:v>18.714528032812499</c:v>
                </c:pt>
                <c:pt idx="43">
                  <c:v>5.4491795312500004</c:v>
                </c:pt>
                <c:pt idx="44">
                  <c:v>11.265192526041663</c:v>
                </c:pt>
                <c:pt idx="45">
                  <c:v>10.553577466666665</c:v>
                </c:pt>
                <c:pt idx="46">
                  <c:v>18.369719866666664</c:v>
                </c:pt>
                <c:pt idx="47">
                  <c:v>15.033446266666672</c:v>
                </c:pt>
                <c:pt idx="48">
                  <c:v>9.5160139421875023</c:v>
                </c:pt>
                <c:pt idx="49">
                  <c:v>10.249269542187498</c:v>
                </c:pt>
                <c:pt idx="50">
                  <c:v>11.672758092187498</c:v>
                </c:pt>
                <c:pt idx="51">
                  <c:v>19.234754520833341</c:v>
                </c:pt>
                <c:pt idx="52">
                  <c:v>4.6682640624999996</c:v>
                </c:pt>
                <c:pt idx="53">
                  <c:v>8.736039062499998</c:v>
                </c:pt>
                <c:pt idx="54">
                  <c:v>15.003064</c:v>
                </c:pt>
                <c:pt idx="55">
                  <c:v>39.159667075000009</c:v>
                </c:pt>
                <c:pt idx="56">
                  <c:v>24.083490671875005</c:v>
                </c:pt>
                <c:pt idx="57">
                  <c:v>16.037481692708333</c:v>
                </c:pt>
                <c:pt idx="58">
                  <c:v>6.1157801927083337</c:v>
                </c:pt>
                <c:pt idx="59">
                  <c:v>9.4782951927083374</c:v>
                </c:pt>
                <c:pt idx="60">
                  <c:v>20.186277500000003</c:v>
                </c:pt>
                <c:pt idx="61">
                  <c:v>46.789033750000009</c:v>
                </c:pt>
                <c:pt idx="62">
                  <c:v>19.2953945</c:v>
                </c:pt>
                <c:pt idx="63">
                  <c:v>17.764631250000001</c:v>
                </c:pt>
                <c:pt idx="64">
                  <c:v>15.167475500000002</c:v>
                </c:pt>
                <c:pt idx="65">
                  <c:v>7.1020762952088612</c:v>
                </c:pt>
                <c:pt idx="66">
                  <c:v>13.887399563988609</c:v>
                </c:pt>
                <c:pt idx="67">
                  <c:v>13.170223333333336</c:v>
                </c:pt>
                <c:pt idx="68">
                  <c:v>21.390271402083336</c:v>
                </c:pt>
                <c:pt idx="69">
                  <c:v>30.14630700208334</c:v>
                </c:pt>
                <c:pt idx="70">
                  <c:v>16.316749102083332</c:v>
                </c:pt>
                <c:pt idx="71">
                  <c:v>41.428122102083336</c:v>
                </c:pt>
                <c:pt idx="72">
                  <c:v>12.261500000000002</c:v>
                </c:pt>
                <c:pt idx="73">
                  <c:v>9.6660000000000004</c:v>
                </c:pt>
                <c:pt idx="74">
                  <c:v>8.2465933958333348</c:v>
                </c:pt>
                <c:pt idx="75">
                  <c:v>3.826505375</c:v>
                </c:pt>
                <c:pt idx="76">
                  <c:v>12.033655374999999</c:v>
                </c:pt>
                <c:pt idx="77">
                  <c:v>5.1947813749999998</c:v>
                </c:pt>
                <c:pt idx="78">
                  <c:v>5.8463413750000006</c:v>
                </c:pt>
              </c:numCache>
            </c:numRef>
          </c:yVal>
        </c:ser>
        <c:axId val="71571712"/>
        <c:axId val="109388160"/>
      </c:scatterChart>
      <c:valAx>
        <c:axId val="71571712"/>
        <c:scaling>
          <c:orientation val="minMax"/>
        </c:scaling>
        <c:axPos val="b"/>
        <c:numFmt formatCode="m/d/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388160"/>
        <c:crosses val="autoZero"/>
        <c:crossBetween val="midCat"/>
      </c:valAx>
      <c:valAx>
        <c:axId val="1093881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Chl A ug/L</a:t>
                </a:r>
              </a:p>
            </c:rich>
          </c:tx>
          <c:layout>
            <c:manualLayout>
              <c:xMode val="edge"/>
              <c:yMode val="edge"/>
              <c:x val="6.6592674805771475E-3"/>
              <c:y val="0.45187601957585694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7171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Allen's Harbor Creek 
Dissolved Oxygen</a:t>
            </a:r>
          </a:p>
        </c:rich>
      </c:tx>
      <c:layout>
        <c:manualLayout>
          <c:xMode val="edge"/>
          <c:yMode val="edge"/>
          <c:x val="0.40954495005549391"/>
          <c:y val="1.95758564437194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3263041065482792E-2"/>
          <c:y val="0.15660685154975529"/>
          <c:w val="0.90011098779134191"/>
          <c:h val="0.73083197389885879"/>
        </c:manualLayout>
      </c:layout>
      <c:scatterChart>
        <c:scatterStyle val="lineMarker"/>
        <c:ser>
          <c:idx val="0"/>
          <c:order val="0"/>
          <c:tx>
            <c:strRef>
              <c:f>Sheet1!$K$4</c:f>
              <c:strCache>
                <c:ptCount val="1"/>
                <c:pt idx="0">
                  <c:v>D.O. mg/L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Sheet1!$D$5:$D$83</c:f>
              <c:numCache>
                <c:formatCode>m/d/yy</c:formatCode>
                <c:ptCount val="79"/>
                <c:pt idx="0">
                  <c:v>37097</c:v>
                </c:pt>
                <c:pt idx="1">
                  <c:v>37112</c:v>
                </c:pt>
                <c:pt idx="2">
                  <c:v>37126</c:v>
                </c:pt>
                <c:pt idx="3">
                  <c:v>37140</c:v>
                </c:pt>
                <c:pt idx="4">
                  <c:v>37419</c:v>
                </c:pt>
                <c:pt idx="5">
                  <c:v>37419</c:v>
                </c:pt>
                <c:pt idx="6">
                  <c:v>37448</c:v>
                </c:pt>
                <c:pt idx="7">
                  <c:v>37448</c:v>
                </c:pt>
                <c:pt idx="8">
                  <c:v>37462</c:v>
                </c:pt>
                <c:pt idx="9">
                  <c:v>37462</c:v>
                </c:pt>
                <c:pt idx="10">
                  <c:v>37481</c:v>
                </c:pt>
                <c:pt idx="11">
                  <c:v>37481</c:v>
                </c:pt>
                <c:pt idx="12">
                  <c:v>37525</c:v>
                </c:pt>
                <c:pt idx="13">
                  <c:v>37525</c:v>
                </c:pt>
                <c:pt idx="14">
                  <c:v>37790</c:v>
                </c:pt>
                <c:pt idx="15">
                  <c:v>37805</c:v>
                </c:pt>
                <c:pt idx="16">
                  <c:v>37805</c:v>
                </c:pt>
                <c:pt idx="17">
                  <c:v>37819</c:v>
                </c:pt>
                <c:pt idx="18">
                  <c:v>37819</c:v>
                </c:pt>
                <c:pt idx="19">
                  <c:v>37838</c:v>
                </c:pt>
                <c:pt idx="20">
                  <c:v>37838</c:v>
                </c:pt>
                <c:pt idx="21">
                  <c:v>37852</c:v>
                </c:pt>
                <c:pt idx="22">
                  <c:v>37852</c:v>
                </c:pt>
                <c:pt idx="23">
                  <c:v>37867</c:v>
                </c:pt>
                <c:pt idx="24">
                  <c:v>37867</c:v>
                </c:pt>
                <c:pt idx="25">
                  <c:v>38161</c:v>
                </c:pt>
                <c:pt idx="26">
                  <c:v>38161</c:v>
                </c:pt>
                <c:pt idx="27">
                  <c:v>38175</c:v>
                </c:pt>
                <c:pt idx="28">
                  <c:v>38175</c:v>
                </c:pt>
                <c:pt idx="29">
                  <c:v>38190</c:v>
                </c:pt>
                <c:pt idx="30">
                  <c:v>38190</c:v>
                </c:pt>
                <c:pt idx="31">
                  <c:v>38218</c:v>
                </c:pt>
                <c:pt idx="32">
                  <c:v>38237</c:v>
                </c:pt>
                <c:pt idx="33" formatCode="m/d/yy;@">
                  <c:v>38517</c:v>
                </c:pt>
                <c:pt idx="34" formatCode="m/d/yy;@">
                  <c:v>38546</c:v>
                </c:pt>
                <c:pt idx="35" formatCode="m/d/yy;@">
                  <c:v>38559</c:v>
                </c:pt>
                <c:pt idx="36" formatCode="m/d/yy;@">
                  <c:v>38574</c:v>
                </c:pt>
                <c:pt idx="37" formatCode="m/d/yy;@">
                  <c:v>38588</c:v>
                </c:pt>
                <c:pt idx="38" formatCode="m/d/yy;@">
                  <c:v>38603</c:v>
                </c:pt>
                <c:pt idx="39" formatCode="m/d/yy;@">
                  <c:v>38888</c:v>
                </c:pt>
                <c:pt idx="40" formatCode="m/d/yy;@">
                  <c:v>38903</c:v>
                </c:pt>
                <c:pt idx="41" formatCode="m/d/yy;@">
                  <c:v>38917</c:v>
                </c:pt>
                <c:pt idx="42" formatCode="m/d/yy;@">
                  <c:v>38931</c:v>
                </c:pt>
                <c:pt idx="43" formatCode="m/d/yy;@">
                  <c:v>38945</c:v>
                </c:pt>
                <c:pt idx="44" formatCode="m/d/yy;@">
                  <c:v>38973</c:v>
                </c:pt>
                <c:pt idx="45" formatCode="m/d/yy;@">
                  <c:v>39254</c:v>
                </c:pt>
                <c:pt idx="46" formatCode="m/d/yy;@">
                  <c:v>39268</c:v>
                </c:pt>
                <c:pt idx="47" formatCode="m/d/yy;@">
                  <c:v>39282</c:v>
                </c:pt>
                <c:pt idx="48" formatCode="m/d/yy;@">
                  <c:v>39301</c:v>
                </c:pt>
                <c:pt idx="49" formatCode="m/d/yy;@">
                  <c:v>39315</c:v>
                </c:pt>
                <c:pt idx="50" formatCode="m/d/yy;@">
                  <c:v>39343</c:v>
                </c:pt>
                <c:pt idx="51" formatCode="m/d/yy;@">
                  <c:v>39638</c:v>
                </c:pt>
                <c:pt idx="52" formatCode="m/d/yy;@">
                  <c:v>39653</c:v>
                </c:pt>
                <c:pt idx="53" formatCode="m/d/yy;@">
                  <c:v>39667</c:v>
                </c:pt>
                <c:pt idx="54" formatCode="m/d/yy;@">
                  <c:v>39686</c:v>
                </c:pt>
                <c:pt idx="55" formatCode="m/d/yy;@">
                  <c:v>39700</c:v>
                </c:pt>
                <c:pt idx="56" formatCode="m/d/yy;@">
                  <c:v>40008</c:v>
                </c:pt>
                <c:pt idx="57" formatCode="m/d/yy;@">
                  <c:v>40022</c:v>
                </c:pt>
                <c:pt idx="58" formatCode="m/d/yy;@">
                  <c:v>40037</c:v>
                </c:pt>
                <c:pt idx="59" formatCode="m/d/yy;@">
                  <c:v>40051</c:v>
                </c:pt>
                <c:pt idx="60" formatCode="m/d/yy;@">
                  <c:v>40360</c:v>
                </c:pt>
                <c:pt idx="61" formatCode="m/d/yy;@">
                  <c:v>40374</c:v>
                </c:pt>
                <c:pt idx="62" formatCode="m/d/yy;@">
                  <c:v>40393</c:v>
                </c:pt>
                <c:pt idx="63" formatCode="m/d/yy;@">
                  <c:v>40407</c:v>
                </c:pt>
                <c:pt idx="64" formatCode="m/d/yy;@">
                  <c:v>40731</c:v>
                </c:pt>
                <c:pt idx="65" formatCode="m/d/yy;@">
                  <c:v>40745</c:v>
                </c:pt>
                <c:pt idx="66" formatCode="m/d/yy;@">
                  <c:v>40759</c:v>
                </c:pt>
                <c:pt idx="67" formatCode="m/d/yy;@">
                  <c:v>40773</c:v>
                </c:pt>
                <c:pt idx="68" formatCode="m/d/yy;@">
                  <c:v>41101</c:v>
                </c:pt>
                <c:pt idx="69" formatCode="m/d/yy;@">
                  <c:v>41115</c:v>
                </c:pt>
                <c:pt idx="70" formatCode="m/d/yy;@">
                  <c:v>41129</c:v>
                </c:pt>
                <c:pt idx="71" formatCode="m/d/yy;@">
                  <c:v>41143</c:v>
                </c:pt>
                <c:pt idx="72" formatCode="m/d/yy;@">
                  <c:v>41466</c:v>
                </c:pt>
                <c:pt idx="73" formatCode="m/d/yy;@">
                  <c:v>41480</c:v>
                </c:pt>
                <c:pt idx="74" formatCode="m/d/yy;@">
                  <c:v>41499</c:v>
                </c:pt>
                <c:pt idx="75" formatCode="m/d/yy;@">
                  <c:v>41836</c:v>
                </c:pt>
                <c:pt idx="76" formatCode="m/d/yy;@">
                  <c:v>41851</c:v>
                </c:pt>
                <c:pt idx="77" formatCode="m/d/yy;@">
                  <c:v>41865</c:v>
                </c:pt>
                <c:pt idx="78" formatCode="m/d/yy;@">
                  <c:v>41879</c:v>
                </c:pt>
              </c:numCache>
            </c:numRef>
          </c:xVal>
          <c:yVal>
            <c:numRef>
              <c:f>Sheet1!$K$5:$K$83</c:f>
              <c:numCache>
                <c:formatCode>0.00</c:formatCode>
                <c:ptCount val="79"/>
                <c:pt idx="0">
                  <c:v>4.3</c:v>
                </c:pt>
                <c:pt idx="1">
                  <c:v>4.7</c:v>
                </c:pt>
                <c:pt idx="2">
                  <c:v>4</c:v>
                </c:pt>
                <c:pt idx="3">
                  <c:v>5.8</c:v>
                </c:pt>
                <c:pt idx="4">
                  <c:v>5.3</c:v>
                </c:pt>
                <c:pt idx="5">
                  <c:v>3.9</c:v>
                </c:pt>
                <c:pt idx="6">
                  <c:v>3.91</c:v>
                </c:pt>
                <c:pt idx="7">
                  <c:v>3.94</c:v>
                </c:pt>
                <c:pt idx="8">
                  <c:v>3.13</c:v>
                </c:pt>
                <c:pt idx="9">
                  <c:v>3.1</c:v>
                </c:pt>
                <c:pt idx="10">
                  <c:v>3.62</c:v>
                </c:pt>
                <c:pt idx="11">
                  <c:v>3.69</c:v>
                </c:pt>
                <c:pt idx="12">
                  <c:v>3.67</c:v>
                </c:pt>
                <c:pt idx="13">
                  <c:v>4.55</c:v>
                </c:pt>
                <c:pt idx="14">
                  <c:v>5.54</c:v>
                </c:pt>
                <c:pt idx="15">
                  <c:v>6.4</c:v>
                </c:pt>
                <c:pt idx="16">
                  <c:v>6.5</c:v>
                </c:pt>
                <c:pt idx="17">
                  <c:v>4.45</c:v>
                </c:pt>
                <c:pt idx="18">
                  <c:v>4</c:v>
                </c:pt>
                <c:pt idx="19">
                  <c:v>2.94</c:v>
                </c:pt>
                <c:pt idx="20">
                  <c:v>2.93</c:v>
                </c:pt>
                <c:pt idx="21">
                  <c:v>3.9</c:v>
                </c:pt>
                <c:pt idx="22">
                  <c:v>3.92</c:v>
                </c:pt>
                <c:pt idx="23">
                  <c:v>3.18</c:v>
                </c:pt>
                <c:pt idx="24">
                  <c:v>2.97</c:v>
                </c:pt>
                <c:pt idx="25">
                  <c:v>4.78</c:v>
                </c:pt>
                <c:pt idx="26">
                  <c:v>4.2300000000000004</c:v>
                </c:pt>
                <c:pt idx="27">
                  <c:v>3.42</c:v>
                </c:pt>
                <c:pt idx="28">
                  <c:v>2.6</c:v>
                </c:pt>
                <c:pt idx="29">
                  <c:v>4.9400000000000004</c:v>
                </c:pt>
                <c:pt idx="30">
                  <c:v>3.5</c:v>
                </c:pt>
                <c:pt idx="31">
                  <c:v>4.45</c:v>
                </c:pt>
                <c:pt idx="32">
                  <c:v>6.37</c:v>
                </c:pt>
                <c:pt idx="33">
                  <c:v>3.92</c:v>
                </c:pt>
                <c:pt idx="34">
                  <c:v>5.59</c:v>
                </c:pt>
                <c:pt idx="35">
                  <c:v>3.22</c:v>
                </c:pt>
                <c:pt idx="36">
                  <c:v>1.59</c:v>
                </c:pt>
                <c:pt idx="37">
                  <c:v>6.8</c:v>
                </c:pt>
                <c:pt idx="38">
                  <c:v>3.97</c:v>
                </c:pt>
                <c:pt idx="39">
                  <c:v>4.95</c:v>
                </c:pt>
                <c:pt idx="40">
                  <c:v>3.78</c:v>
                </c:pt>
                <c:pt idx="41">
                  <c:v>3.4050000000000002</c:v>
                </c:pt>
                <c:pt idx="42">
                  <c:v>3.9850000000000003</c:v>
                </c:pt>
                <c:pt idx="43">
                  <c:v>2.78</c:v>
                </c:pt>
                <c:pt idx="44">
                  <c:v>5.86</c:v>
                </c:pt>
                <c:pt idx="45">
                  <c:v>4.2549999999999999</c:v>
                </c:pt>
                <c:pt idx="48">
                  <c:v>3.24</c:v>
                </c:pt>
                <c:pt idx="49">
                  <c:v>4.2450000000000001</c:v>
                </c:pt>
                <c:pt idx="51">
                  <c:v>0</c:v>
                </c:pt>
                <c:pt idx="52">
                  <c:v>3.87</c:v>
                </c:pt>
                <c:pt idx="53">
                  <c:v>0</c:v>
                </c:pt>
                <c:pt idx="54">
                  <c:v>0</c:v>
                </c:pt>
                <c:pt idx="55">
                  <c:v>6.05</c:v>
                </c:pt>
                <c:pt idx="56" formatCode="General">
                  <c:v>4.53</c:v>
                </c:pt>
                <c:pt idx="57" formatCode="General">
                  <c:v>4.4800000000000004</c:v>
                </c:pt>
                <c:pt idx="58" formatCode="General">
                  <c:v>4.3499999999999996</c:v>
                </c:pt>
                <c:pt idx="59" formatCode="General">
                  <c:v>4.22</c:v>
                </c:pt>
                <c:pt idx="60">
                  <c:v>4.0114637174993319</c:v>
                </c:pt>
                <c:pt idx="61">
                  <c:v>2.6584661186315466</c:v>
                </c:pt>
                <c:pt idx="62">
                  <c:v>5.0399844056104124</c:v>
                </c:pt>
                <c:pt idx="63">
                  <c:v>3.9566575256439154</c:v>
                </c:pt>
                <c:pt idx="64">
                  <c:v>5.8876565230925513</c:v>
                </c:pt>
                <c:pt idx="65">
                  <c:v>2.3542775979536366</c:v>
                </c:pt>
                <c:pt idx="66">
                  <c:v>2.6170307023150401</c:v>
                </c:pt>
                <c:pt idx="67">
                  <c:v>4.3636400566554441</c:v>
                </c:pt>
                <c:pt idx="68">
                  <c:v>4.0810972221217003</c:v>
                </c:pt>
                <c:pt idx="69">
                  <c:v>2.6696605484615148</c:v>
                </c:pt>
                <c:pt idx="70">
                  <c:v>3.4395729111556781</c:v>
                </c:pt>
                <c:pt idx="71">
                  <c:v>0</c:v>
                </c:pt>
                <c:pt idx="72" formatCode="General">
                  <c:v>4.2</c:v>
                </c:pt>
                <c:pt idx="73" formatCode="General">
                  <c:v>4.4000000000000004</c:v>
                </c:pt>
                <c:pt idx="74" formatCode="General">
                  <c:v>4.5999999999999996</c:v>
                </c:pt>
                <c:pt idx="75">
                  <c:v>4.4000000000000004</c:v>
                </c:pt>
                <c:pt idx="76">
                  <c:v>4.0999999999999996</c:v>
                </c:pt>
                <c:pt idx="77">
                  <c:v>4.8</c:v>
                </c:pt>
                <c:pt idx="78">
                  <c:v>5.3</c:v>
                </c:pt>
              </c:numCache>
            </c:numRef>
          </c:yVal>
        </c:ser>
        <c:axId val="52603904"/>
        <c:axId val="53179520"/>
      </c:scatterChart>
      <c:valAx>
        <c:axId val="52603904"/>
        <c:scaling>
          <c:orientation val="minMax"/>
        </c:scaling>
        <c:axPos val="b"/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79520"/>
        <c:crosses val="autoZero"/>
        <c:crossBetween val="midCat"/>
      </c:valAx>
      <c:valAx>
        <c:axId val="5317952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D.O. (mg/L)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616639477977163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039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3729189789123196"/>
          <c:y val="0.9559543230016313"/>
          <c:w val="0.15205327413984471"/>
          <c:h val="3.915171288743882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0.08675</cdr:x>
      <cdr:y>0.7925</cdr:y>
    </cdr:from>
    <cdr:to>
      <cdr:x>0.9735</cdr:x>
      <cdr:y>0.79325</cdr:y>
    </cdr:to>
    <cdr:sp macro="" textlink="">
      <cdr:nvSpPr>
        <cdr:cNvPr id="409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44491" y="4627269"/>
          <a:ext cx="7610110" cy="43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F0000"/>
          </a:solidFill>
          <a:prstDash val="lgDash"/>
          <a:round/>
          <a:headEnd/>
          <a:tailEnd/>
        </a:ln>
      </cdr:spPr>
    </cdr:sp>
  </cdr:relSizeAnchor>
  <cdr:relSizeAnchor xmlns:cdr="http://schemas.openxmlformats.org/drawingml/2006/chartDrawing">
    <cdr:from>
      <cdr:x>0.30175</cdr:x>
      <cdr:y>0.40975</cdr:y>
    </cdr:from>
    <cdr:to>
      <cdr:x>0.574</cdr:x>
      <cdr:y>0.5385</cdr:y>
    </cdr:to>
    <cdr:sp macro="" textlink="">
      <cdr:nvSpPr>
        <cdr:cNvPr id="409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9626" y="2392459"/>
          <a:ext cx="2336456" cy="75174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MEP Total Nitrogen Threshold for benthic organisms; TN above this threshold exceeds the level for healthy benthic organisms </a:t>
          </a:r>
        </a:p>
      </cdr:txBody>
    </cdr:sp>
  </cdr:relSizeAnchor>
  <cdr:relSizeAnchor xmlns:cdr="http://schemas.openxmlformats.org/drawingml/2006/chartDrawing">
    <cdr:from>
      <cdr:x>0.3875</cdr:x>
      <cdr:y>0.5385</cdr:y>
    </cdr:from>
    <cdr:to>
      <cdr:x>0.3875</cdr:x>
      <cdr:y>0.7925</cdr:y>
    </cdr:to>
    <cdr:sp macro="" textlink="">
      <cdr:nvSpPr>
        <cdr:cNvPr id="40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325535" y="3144207"/>
          <a:ext cx="0" cy="14830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ffectLst xmlns:a="http://schemas.openxmlformats.org/drawingml/2006/main"/>
      </cdr:spPr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0.086</cdr:x>
      <cdr:y>0.844</cdr:y>
    </cdr:from>
    <cdr:to>
      <cdr:x>0.898</cdr:x>
      <cdr:y>0.844</cdr:y>
    </cdr:to>
    <cdr:sp macro="" textlink="">
      <cdr:nvSpPr>
        <cdr:cNvPr id="512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38054" y="4927968"/>
          <a:ext cx="696860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F0000"/>
          </a:solidFill>
          <a:prstDash val="lgDash"/>
          <a:round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0.29675</cdr:x>
      <cdr:y>0.6585</cdr:y>
    </cdr:from>
    <cdr:to>
      <cdr:x>0.37125</cdr:x>
      <cdr:y>0.844</cdr:y>
    </cdr:to>
    <cdr:sp macro="" textlink="">
      <cdr:nvSpPr>
        <cdr:cNvPr id="512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546716" y="3844866"/>
          <a:ext cx="639361" cy="10831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0.34675</cdr:x>
      <cdr:y>0.52875</cdr:y>
    </cdr:from>
    <cdr:to>
      <cdr:x>0.58125</cdr:x>
      <cdr:y>0.6585</cdr:y>
    </cdr:to>
    <cdr:sp macro="" textlink="">
      <cdr:nvSpPr>
        <cdr:cNvPr id="5124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5817" y="3087279"/>
          <a:ext cx="2012485" cy="75758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Chl A is a measure of phytoplankton (algae); levels above 5 ug/L indicate negative impact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0.06325</cdr:x>
      <cdr:y>0.615</cdr:y>
    </cdr:from>
    <cdr:to>
      <cdr:x>0.96225</cdr:x>
      <cdr:y>0.615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2813" y="3590877"/>
          <a:ext cx="771524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F0000"/>
          </a:solidFill>
          <a:prstDash val="lgDash"/>
          <a:round/>
          <a:headEnd/>
          <a:tailEnd/>
        </a:ln>
      </cdr:spPr>
    </cdr:sp>
  </cdr:relSizeAnchor>
  <cdr:relSizeAnchor xmlns:cdr="http://schemas.openxmlformats.org/drawingml/2006/chartDrawing">
    <cdr:from>
      <cdr:x>0.06325</cdr:x>
      <cdr:y>0.34225</cdr:y>
    </cdr:from>
    <cdr:to>
      <cdr:x>0.96225</cdr:x>
      <cdr:y>0.34225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2813" y="1998338"/>
          <a:ext cx="771524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FF"/>
          </a:solidFill>
          <a:prstDash val="lgDash"/>
          <a:round/>
          <a:headEnd/>
          <a:tailEnd/>
        </a:ln>
      </cdr:spPr>
    </cdr:sp>
  </cdr:relSizeAnchor>
  <cdr:relSizeAnchor xmlns:cdr="http://schemas.openxmlformats.org/drawingml/2006/chartDrawing">
    <cdr:from>
      <cdr:x>0.11725</cdr:x>
      <cdr:y>0.259</cdr:y>
    </cdr:from>
    <cdr:to>
      <cdr:x>0.36125</cdr:x>
      <cdr:y>0.31025</cdr:y>
    </cdr:to>
    <cdr:sp macro="" textlink="">
      <cdr:nvSpPr>
        <cdr:cNvPr id="2054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6242" y="1512256"/>
          <a:ext cx="2094015" cy="29923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Class SA Waters Criteria</a:t>
          </a:r>
        </a:p>
      </cdr:txBody>
    </cdr:sp>
  </cdr:relSizeAnchor>
  <cdr:relSizeAnchor xmlns:cdr="http://schemas.openxmlformats.org/drawingml/2006/chartDrawing">
    <cdr:from>
      <cdr:x>0.24675</cdr:x>
      <cdr:y>0.31025</cdr:y>
    </cdr:from>
    <cdr:to>
      <cdr:x>0.30075</cdr:x>
      <cdr:y>0.34225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17615" y="1811495"/>
          <a:ext cx="463429" cy="18684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0.0785</cdr:x>
      <cdr:y>0.685</cdr:y>
    </cdr:from>
    <cdr:to>
      <cdr:x>0.36125</cdr:x>
      <cdr:y>0.80925</cdr:y>
    </cdr:to>
    <cdr:sp macro="" textlink="">
      <cdr:nvSpPr>
        <cdr:cNvPr id="2056" name="Rectangl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3689" y="3999595"/>
          <a:ext cx="2426568" cy="72547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Levels at 3 mg/L and below indicate not enough oxygen - plants/animals exist in extremely stressful conditions; result in die-off and relocation of some species</a:t>
          </a:r>
        </a:p>
      </cdr:txBody>
    </cdr:sp>
  </cdr:relSizeAnchor>
  <cdr:relSizeAnchor xmlns:cdr="http://schemas.openxmlformats.org/drawingml/2006/chartDrawing">
    <cdr:from>
      <cdr:x>0.16775</cdr:x>
      <cdr:y>0.615</cdr:y>
    </cdr:from>
    <cdr:to>
      <cdr:x>0.2315</cdr:x>
      <cdr:y>0.685</cdr:y>
    </cdr:to>
    <cdr:sp macro="" textlink="">
      <cdr:nvSpPr>
        <cdr:cNvPr id="2057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39635" y="3590877"/>
          <a:ext cx="547104" cy="4087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0.668</cdr:x>
      <cdr:y>0.5025</cdr:y>
    </cdr:from>
    <cdr:to>
      <cdr:x>0.957</cdr:x>
      <cdr:y>0.59075</cdr:y>
    </cdr:to>
    <cdr:sp macro="" textlink="">
      <cdr:nvSpPr>
        <cdr:cNvPr id="2063" name="Rectangle 1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2793" y="2934010"/>
          <a:ext cx="2480205" cy="51527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Aquatic organisms are under stress when DO is between 6 - 3 mg/L. The lower the concentration the greater the stress.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Y85"/>
  <sheetViews>
    <sheetView topLeftCell="A58" zoomScaleNormal="100" workbookViewId="0">
      <selection activeCell="AK86" sqref="AK86"/>
    </sheetView>
  </sheetViews>
  <sheetFormatPr defaultRowHeight="12.75"/>
  <cols>
    <col min="3" max="3" width="18.85546875" customWidth="1"/>
    <col min="11" max="11" width="9.140625" style="52"/>
    <col min="12" max="12" width="9.140625" style="53"/>
    <col min="35" max="35" width="10.5703125" customWidth="1"/>
  </cols>
  <sheetData>
    <row r="1" spans="1:51">
      <c r="A1" s="1"/>
      <c r="B1" s="1"/>
      <c r="C1" s="1"/>
      <c r="D1" s="1"/>
      <c r="E1" s="1"/>
      <c r="F1" s="2" t="s">
        <v>0</v>
      </c>
      <c r="G1" s="3"/>
      <c r="H1" s="3"/>
      <c r="I1" s="4"/>
      <c r="J1" s="4"/>
      <c r="K1" s="3"/>
      <c r="L1" s="4"/>
      <c r="M1" s="4"/>
      <c r="N1" s="1"/>
      <c r="O1" s="5"/>
      <c r="P1" s="1"/>
      <c r="Q1" s="1"/>
      <c r="R1" s="4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6"/>
      <c r="AJ1" s="3"/>
      <c r="AK1" s="7"/>
      <c r="AL1" s="6"/>
      <c r="AM1" s="3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>
      <c r="A2" s="1"/>
      <c r="B2" s="1"/>
      <c r="C2" s="1"/>
      <c r="D2" s="1"/>
      <c r="E2" s="1"/>
      <c r="F2" s="3"/>
      <c r="G2" s="3"/>
      <c r="H2" s="3"/>
      <c r="I2" s="4"/>
      <c r="J2" s="4"/>
      <c r="K2" s="3"/>
      <c r="L2" s="4"/>
      <c r="M2" s="4"/>
      <c r="N2" s="1"/>
      <c r="O2" s="5"/>
      <c r="P2" s="1"/>
      <c r="Q2" s="1"/>
      <c r="R2" s="4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6"/>
      <c r="AJ2" s="3"/>
      <c r="AK2" s="7"/>
      <c r="AL2" s="6"/>
      <c r="AM2" s="3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>
      <c r="A3" s="8" t="s">
        <v>1</v>
      </c>
      <c r="B3" s="8" t="s">
        <v>2</v>
      </c>
      <c r="C3" s="8"/>
      <c r="D3" s="8"/>
      <c r="E3" s="8"/>
      <c r="F3" s="9" t="s">
        <v>3</v>
      </c>
      <c r="G3" s="9" t="s">
        <v>4</v>
      </c>
      <c r="H3" s="9"/>
      <c r="I3" s="10" t="s">
        <v>5</v>
      </c>
      <c r="J3" s="10"/>
      <c r="K3" s="9"/>
      <c r="L3" s="10"/>
      <c r="M3" s="10"/>
      <c r="N3" s="8"/>
      <c r="O3" s="11"/>
      <c r="P3" s="8" t="s">
        <v>6</v>
      </c>
      <c r="Q3" s="8" t="s">
        <v>7</v>
      </c>
      <c r="R3" s="12" t="s">
        <v>8</v>
      </c>
      <c r="S3" s="13"/>
      <c r="T3" s="13"/>
      <c r="U3" s="13"/>
      <c r="V3" s="13"/>
      <c r="W3" s="13"/>
      <c r="X3" s="13"/>
      <c r="Y3" s="13"/>
      <c r="Z3" s="13"/>
      <c r="AA3" s="13" t="s">
        <v>9</v>
      </c>
      <c r="AB3" s="13" t="s">
        <v>10</v>
      </c>
      <c r="AC3" s="13"/>
      <c r="AD3" s="13"/>
      <c r="AE3" s="13"/>
      <c r="AF3" s="13"/>
      <c r="AG3" s="13"/>
      <c r="AH3" s="13"/>
      <c r="AI3" s="14"/>
      <c r="AJ3" s="13"/>
      <c r="AK3" s="7"/>
      <c r="AL3" s="6"/>
      <c r="AM3" s="3"/>
      <c r="AN3" s="1"/>
      <c r="AO3" s="13" t="s">
        <v>11</v>
      </c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5">
      <c r="A4" s="15" t="s">
        <v>12</v>
      </c>
      <c r="B4" s="15" t="s">
        <v>13</v>
      </c>
      <c r="C4" s="15" t="s">
        <v>14</v>
      </c>
      <c r="D4" s="16" t="s">
        <v>15</v>
      </c>
      <c r="E4" s="15" t="s">
        <v>16</v>
      </c>
      <c r="F4" s="17" t="s">
        <v>17</v>
      </c>
      <c r="G4" s="17" t="s">
        <v>17</v>
      </c>
      <c r="H4" s="17" t="s">
        <v>18</v>
      </c>
      <c r="I4" s="18" t="s">
        <v>17</v>
      </c>
      <c r="J4" s="18" t="s">
        <v>19</v>
      </c>
      <c r="K4" s="17" t="s">
        <v>20</v>
      </c>
      <c r="L4" s="18" t="s">
        <v>21</v>
      </c>
      <c r="M4" s="18" t="s">
        <v>18</v>
      </c>
      <c r="N4" s="15" t="s">
        <v>22</v>
      </c>
      <c r="O4" s="19" t="s">
        <v>23</v>
      </c>
      <c r="P4" s="20" t="s">
        <v>24</v>
      </c>
      <c r="Q4" s="20" t="s">
        <v>25</v>
      </c>
      <c r="R4" s="18" t="s">
        <v>26</v>
      </c>
      <c r="S4" s="17" t="s">
        <v>27</v>
      </c>
      <c r="T4" s="17" t="s">
        <v>28</v>
      </c>
      <c r="U4" s="17" t="s">
        <v>29</v>
      </c>
      <c r="V4" s="17" t="s">
        <v>30</v>
      </c>
      <c r="W4" s="17" t="s">
        <v>31</v>
      </c>
      <c r="X4" s="17" t="s">
        <v>32</v>
      </c>
      <c r="Y4" s="17" t="s">
        <v>18</v>
      </c>
      <c r="Z4" s="17" t="s">
        <v>33</v>
      </c>
      <c r="AA4" s="17" t="s">
        <v>34</v>
      </c>
      <c r="AB4" s="17" t="s">
        <v>34</v>
      </c>
      <c r="AC4" s="17" t="s">
        <v>35</v>
      </c>
      <c r="AD4" s="17" t="s">
        <v>18</v>
      </c>
      <c r="AE4" s="17" t="s">
        <v>36</v>
      </c>
      <c r="AF4" s="17" t="s">
        <v>37</v>
      </c>
      <c r="AG4" s="17" t="s">
        <v>38</v>
      </c>
      <c r="AH4" s="17" t="s">
        <v>39</v>
      </c>
      <c r="AI4" s="21" t="s">
        <v>40</v>
      </c>
      <c r="AJ4" s="17" t="s">
        <v>18</v>
      </c>
      <c r="AK4" s="21" t="s">
        <v>11</v>
      </c>
      <c r="AL4" s="21" t="s">
        <v>18</v>
      </c>
      <c r="AM4" s="17" t="s">
        <v>41</v>
      </c>
      <c r="AN4" s="1"/>
      <c r="AO4" s="22" t="s">
        <v>42</v>
      </c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>
      <c r="A5" s="23">
        <v>5</v>
      </c>
      <c r="B5" s="23" t="s">
        <v>43</v>
      </c>
      <c r="C5" s="23" t="s">
        <v>0</v>
      </c>
      <c r="D5" s="24">
        <v>37097</v>
      </c>
      <c r="E5" s="25"/>
      <c r="F5" s="3"/>
      <c r="G5" s="26">
        <v>1.8</v>
      </c>
      <c r="H5" s="26"/>
      <c r="I5" s="27">
        <v>1.8</v>
      </c>
      <c r="J5" s="27">
        <v>24.7</v>
      </c>
      <c r="K5" s="26">
        <v>4.3</v>
      </c>
      <c r="L5" s="27">
        <v>55</v>
      </c>
      <c r="M5" s="27"/>
      <c r="N5" s="15"/>
      <c r="O5" s="19"/>
      <c r="P5" s="20"/>
      <c r="Q5" s="20"/>
      <c r="R5" s="18"/>
      <c r="S5" s="17"/>
      <c r="T5" s="17"/>
      <c r="U5" s="17"/>
      <c r="V5" s="17"/>
      <c r="W5" s="17"/>
      <c r="X5" s="26">
        <v>8.1999999999999993</v>
      </c>
      <c r="Y5" s="26"/>
      <c r="Z5" s="26">
        <v>82.2</v>
      </c>
      <c r="AA5" s="26">
        <v>4.09</v>
      </c>
      <c r="AB5" s="26">
        <v>1.9</v>
      </c>
      <c r="AC5" s="26">
        <v>5.99</v>
      </c>
      <c r="AD5" s="26"/>
      <c r="AE5" s="26"/>
      <c r="AF5" s="26"/>
      <c r="AG5" s="26">
        <v>7.06</v>
      </c>
      <c r="AH5" s="26">
        <v>69.260000000000005</v>
      </c>
      <c r="AI5" s="7">
        <v>0.97</v>
      </c>
      <c r="AJ5" s="26"/>
      <c r="AK5" s="7">
        <f>SUM(X5+Z5+AG5)*0.014</f>
        <v>1.3644400000000001</v>
      </c>
      <c r="AL5" s="7"/>
      <c r="AM5" s="3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>
      <c r="A6" s="23">
        <v>5</v>
      </c>
      <c r="B6" s="23" t="s">
        <v>43</v>
      </c>
      <c r="C6" s="23" t="s">
        <v>0</v>
      </c>
      <c r="D6" s="24">
        <v>37112</v>
      </c>
      <c r="E6" s="25"/>
      <c r="F6" s="3"/>
      <c r="G6" s="26">
        <v>1.25</v>
      </c>
      <c r="H6" s="26"/>
      <c r="I6" s="27">
        <v>1</v>
      </c>
      <c r="J6" s="27">
        <v>27.3</v>
      </c>
      <c r="K6" s="26">
        <v>4.7</v>
      </c>
      <c r="L6" s="27">
        <v>70.599999999999994</v>
      </c>
      <c r="M6" s="27"/>
      <c r="N6" s="15"/>
      <c r="O6" s="19"/>
      <c r="P6" s="20"/>
      <c r="Q6" s="20"/>
      <c r="R6" s="18"/>
      <c r="S6" s="17"/>
      <c r="T6" s="17"/>
      <c r="U6" s="17"/>
      <c r="V6" s="17"/>
      <c r="W6" s="26"/>
      <c r="X6" s="26">
        <v>1.3</v>
      </c>
      <c r="Y6" s="26"/>
      <c r="Z6" s="26">
        <v>62.2</v>
      </c>
      <c r="AA6" s="26">
        <v>14.08</v>
      </c>
      <c r="AB6" s="26">
        <v>1.65</v>
      </c>
      <c r="AC6" s="26">
        <v>15.73</v>
      </c>
      <c r="AD6" s="26"/>
      <c r="AE6" s="26"/>
      <c r="AF6" s="26"/>
      <c r="AG6" s="26">
        <v>20.47</v>
      </c>
      <c r="AH6" s="26">
        <v>57.37</v>
      </c>
      <c r="AI6" s="7">
        <v>0.8</v>
      </c>
      <c r="AJ6" s="26"/>
      <c r="AK6" s="7">
        <f>SUM(X6+Z6+AG6)*0.014</f>
        <v>1.1755800000000001</v>
      </c>
      <c r="AL6" s="7"/>
      <c r="AM6" s="3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>
      <c r="A7" s="23">
        <v>5</v>
      </c>
      <c r="B7" s="23" t="s">
        <v>43</v>
      </c>
      <c r="C7" s="23" t="s">
        <v>0</v>
      </c>
      <c r="D7" s="24">
        <v>37126</v>
      </c>
      <c r="E7" s="25"/>
      <c r="F7" s="26">
        <v>1.1499999999999999</v>
      </c>
      <c r="G7" s="26">
        <v>1.1499999999999999</v>
      </c>
      <c r="H7" s="26"/>
      <c r="I7" s="27"/>
      <c r="J7" s="27">
        <v>24</v>
      </c>
      <c r="K7" s="26">
        <v>4</v>
      </c>
      <c r="L7" s="27">
        <v>52</v>
      </c>
      <c r="M7" s="27"/>
      <c r="N7" s="15"/>
      <c r="O7" s="19"/>
      <c r="P7" s="20"/>
      <c r="Q7" s="20"/>
      <c r="R7" s="18"/>
      <c r="S7" s="17"/>
      <c r="T7" s="17"/>
      <c r="U7" s="17"/>
      <c r="V7" s="17"/>
      <c r="W7" s="17"/>
      <c r="X7" s="26">
        <v>6.1</v>
      </c>
      <c r="Y7" s="26"/>
      <c r="Z7" s="26">
        <v>47.1</v>
      </c>
      <c r="AA7" s="26">
        <v>18.66</v>
      </c>
      <c r="AB7" s="26">
        <v>8.1</v>
      </c>
      <c r="AC7" s="26">
        <v>26.76</v>
      </c>
      <c r="AD7" s="26"/>
      <c r="AE7" s="26"/>
      <c r="AF7" s="3"/>
      <c r="AG7" s="26">
        <v>19.5</v>
      </c>
      <c r="AH7" s="26">
        <v>66.599999999999994</v>
      </c>
      <c r="AI7" s="7">
        <v>0.93</v>
      </c>
      <c r="AJ7" s="26"/>
      <c r="AK7" s="7">
        <f>SUM(X7+Z7+AG7)*0.014</f>
        <v>1.0178</v>
      </c>
      <c r="AL7" s="7"/>
      <c r="AM7" s="3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>
      <c r="A8" s="23">
        <v>5</v>
      </c>
      <c r="B8" s="23" t="s">
        <v>43</v>
      </c>
      <c r="C8" s="23" t="s">
        <v>0</v>
      </c>
      <c r="D8" s="24">
        <v>37140</v>
      </c>
      <c r="E8" s="25"/>
      <c r="F8" s="26">
        <v>1.3</v>
      </c>
      <c r="G8" s="26">
        <v>1.3</v>
      </c>
      <c r="H8" s="26">
        <f>SUM(G5:G8)/4</f>
        <v>1.3749999999999998</v>
      </c>
      <c r="I8" s="27"/>
      <c r="J8" s="27">
        <v>20.7</v>
      </c>
      <c r="K8" s="26">
        <v>5.8</v>
      </c>
      <c r="L8" s="27">
        <v>76</v>
      </c>
      <c r="M8" s="27">
        <f>SUM(L5:L8)/4</f>
        <v>63.4</v>
      </c>
      <c r="N8" s="15"/>
      <c r="O8" s="19"/>
      <c r="P8" s="20"/>
      <c r="Q8" s="20"/>
      <c r="R8" s="18"/>
      <c r="S8" s="17"/>
      <c r="T8" s="17"/>
      <c r="U8" s="17"/>
      <c r="V8" s="17"/>
      <c r="W8" s="17"/>
      <c r="X8" s="26">
        <v>3.7</v>
      </c>
      <c r="Y8" s="26">
        <f>SUM(X5:X8)/4</f>
        <v>4.8250000000000002</v>
      </c>
      <c r="Z8" s="26">
        <v>107.4</v>
      </c>
      <c r="AA8" s="26">
        <v>10.72</v>
      </c>
      <c r="AB8" s="26">
        <v>3.48</v>
      </c>
      <c r="AC8" s="26">
        <v>14.2</v>
      </c>
      <c r="AD8" s="26">
        <f>SUM(AC5:AC8)/4</f>
        <v>15.670000000000002</v>
      </c>
      <c r="AE8" s="26"/>
      <c r="AF8" s="26"/>
      <c r="AG8" s="26">
        <v>19.03</v>
      </c>
      <c r="AH8" s="26">
        <v>126.43</v>
      </c>
      <c r="AI8" s="7">
        <v>1.77</v>
      </c>
      <c r="AJ8" s="26">
        <f>SUM(AI5:AI8)/4</f>
        <v>1.1175000000000002</v>
      </c>
      <c r="AK8" s="7">
        <f>SUM(X8+Z8+AG8)*0.014</f>
        <v>1.82182</v>
      </c>
      <c r="AL8" s="7">
        <f>SUM(AK5:AK8)/4</f>
        <v>1.34491</v>
      </c>
      <c r="AM8" s="3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>
      <c r="A9" s="23">
        <v>5</v>
      </c>
      <c r="B9" s="23" t="s">
        <v>44</v>
      </c>
      <c r="C9" s="23" t="s">
        <v>0</v>
      </c>
      <c r="D9" s="28">
        <v>37419</v>
      </c>
      <c r="E9" s="29">
        <v>0.33333333333333331</v>
      </c>
      <c r="F9" s="3">
        <v>1.2</v>
      </c>
      <c r="G9" s="3">
        <v>1.2</v>
      </c>
      <c r="H9" s="26"/>
      <c r="I9" s="4">
        <v>0.5</v>
      </c>
      <c r="J9" s="4">
        <v>18.600000000000001</v>
      </c>
      <c r="K9" s="3">
        <v>5.3</v>
      </c>
      <c r="L9" s="4">
        <v>67.400000000000006</v>
      </c>
      <c r="M9" s="27"/>
      <c r="N9" s="1" t="s">
        <v>45</v>
      </c>
      <c r="O9" s="5">
        <v>0</v>
      </c>
      <c r="P9" s="1" t="s">
        <v>46</v>
      </c>
      <c r="Q9" s="1" t="s">
        <v>47</v>
      </c>
      <c r="R9" s="4">
        <v>28.7</v>
      </c>
      <c r="S9" s="30">
        <v>0.11783200000000001</v>
      </c>
      <c r="T9" s="30">
        <v>0.61292000000000024</v>
      </c>
      <c r="U9" s="30">
        <v>8.5808800000000043E-3</v>
      </c>
      <c r="V9" s="3">
        <v>0.41017387185813975</v>
      </c>
      <c r="W9" s="30">
        <v>5.742434206013957E-3</v>
      </c>
      <c r="X9" s="3">
        <v>1.0230938718581399</v>
      </c>
      <c r="Y9" s="26"/>
      <c r="Z9" s="3">
        <v>19.675470257796409</v>
      </c>
      <c r="AA9" s="30">
        <v>11.746514285714287</v>
      </c>
      <c r="AB9" s="30">
        <v>3.762925714285716</v>
      </c>
      <c r="AC9" s="26">
        <v>15.51</v>
      </c>
      <c r="AD9" s="26"/>
      <c r="AE9" s="30">
        <v>0.75737836348148513</v>
      </c>
      <c r="AF9" s="3">
        <v>118.47448878616665</v>
      </c>
      <c r="AG9" s="3">
        <v>20.437507572486027</v>
      </c>
      <c r="AH9" s="3">
        <v>40.112977830282432</v>
      </c>
      <c r="AI9" s="7">
        <v>0.56000000000000005</v>
      </c>
      <c r="AJ9" s="26"/>
      <c r="AK9" s="7">
        <f>SUM(X9+Z9+AG9)*0.014</f>
        <v>0.57590500382996812</v>
      </c>
      <c r="AL9" s="7"/>
      <c r="AM9" s="3">
        <v>5.7943774597298336</v>
      </c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>
      <c r="A10" s="23">
        <v>5</v>
      </c>
      <c r="B10" s="23" t="s">
        <v>43</v>
      </c>
      <c r="C10" s="23" t="s">
        <v>0</v>
      </c>
      <c r="D10" s="28">
        <v>37419</v>
      </c>
      <c r="E10" s="29">
        <v>0.33333333333333331</v>
      </c>
      <c r="F10" s="3">
        <v>1.2</v>
      </c>
      <c r="G10" s="3"/>
      <c r="H10" s="26"/>
      <c r="I10" s="4">
        <v>1.2</v>
      </c>
      <c r="J10" s="4">
        <v>18.899999999999999</v>
      </c>
      <c r="K10" s="3">
        <v>3.9</v>
      </c>
      <c r="L10" s="4">
        <v>50</v>
      </c>
      <c r="M10" s="27"/>
      <c r="N10" s="1"/>
      <c r="O10" s="5"/>
      <c r="P10" s="1"/>
      <c r="Q10" s="1"/>
      <c r="R10" s="4" t="s">
        <v>48</v>
      </c>
      <c r="S10" s="3" t="s">
        <v>48</v>
      </c>
      <c r="T10" s="3" t="s">
        <v>48</v>
      </c>
      <c r="U10" s="30" t="e">
        <v>#VALUE!</v>
      </c>
      <c r="V10" s="3" t="s">
        <v>48</v>
      </c>
      <c r="W10" s="30" t="e">
        <v>#VALUE!</v>
      </c>
      <c r="X10" s="3" t="s">
        <v>48</v>
      </c>
      <c r="Y10" s="26"/>
      <c r="Z10" s="3" t="s">
        <v>48</v>
      </c>
      <c r="AA10" s="3" t="s">
        <v>48</v>
      </c>
      <c r="AB10" s="3" t="s">
        <v>48</v>
      </c>
      <c r="AC10" s="26"/>
      <c r="AD10" s="26"/>
      <c r="AE10" s="3" t="s">
        <v>48</v>
      </c>
      <c r="AF10" s="31" t="s">
        <v>48</v>
      </c>
      <c r="AG10" s="31" t="s">
        <v>48</v>
      </c>
      <c r="AH10" s="3"/>
      <c r="AI10" s="6"/>
      <c r="AJ10" s="26"/>
      <c r="AK10" s="7"/>
      <c r="AL10" s="7"/>
      <c r="AM10" s="3" t="s">
        <v>48</v>
      </c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>
      <c r="A11" s="23">
        <v>5</v>
      </c>
      <c r="B11" s="23" t="s">
        <v>44</v>
      </c>
      <c r="C11" s="23" t="s">
        <v>0</v>
      </c>
      <c r="D11" s="28">
        <v>37448</v>
      </c>
      <c r="E11" s="32">
        <v>0.33333333333333331</v>
      </c>
      <c r="F11" s="31">
        <v>1.2</v>
      </c>
      <c r="G11" s="31">
        <v>1.2</v>
      </c>
      <c r="H11" s="26"/>
      <c r="I11" s="33">
        <v>0.5</v>
      </c>
      <c r="J11" s="33">
        <v>22.9</v>
      </c>
      <c r="K11" s="31">
        <v>3.91</v>
      </c>
      <c r="L11" s="33">
        <v>54</v>
      </c>
      <c r="M11" s="27"/>
      <c r="N11" s="1" t="s">
        <v>49</v>
      </c>
      <c r="O11" s="5">
        <v>1</v>
      </c>
      <c r="P11" s="1" t="s">
        <v>46</v>
      </c>
      <c r="Q11" s="1" t="s">
        <v>50</v>
      </c>
      <c r="R11" s="34">
        <v>28.4</v>
      </c>
      <c r="S11" s="30">
        <v>0.81135599999999997</v>
      </c>
      <c r="T11" s="30">
        <v>3.6341129999999993</v>
      </c>
      <c r="U11" s="30">
        <v>5.0877581999999991E-2</v>
      </c>
      <c r="V11" s="30">
        <v>1.0172434173836924</v>
      </c>
      <c r="W11" s="30">
        <v>1.4241407843371693E-2</v>
      </c>
      <c r="X11" s="30">
        <v>4.6513564173836919</v>
      </c>
      <c r="Y11" s="26"/>
      <c r="Z11" s="30">
        <v>34.618038702492456</v>
      </c>
      <c r="AA11" s="30">
        <v>7.0276785714285737</v>
      </c>
      <c r="AB11" s="30">
        <v>3.1142664285714274</v>
      </c>
      <c r="AC11" s="26">
        <v>10.14</v>
      </c>
      <c r="AD11" s="26"/>
      <c r="AE11" s="30">
        <v>0.69293203339483433</v>
      </c>
      <c r="AF11" s="3">
        <v>142.5154065003961</v>
      </c>
      <c r="AG11" s="3">
        <v>21.460468659899686</v>
      </c>
      <c r="AH11" s="3">
        <v>56.078507362392145</v>
      </c>
      <c r="AI11" s="6">
        <v>0.78509910307349007</v>
      </c>
      <c r="AJ11" s="26"/>
      <c r="AK11" s="7">
        <f>SUM(X11+Z11+AG11)*0.014</f>
        <v>0.85021809291686179</v>
      </c>
      <c r="AL11" s="7"/>
      <c r="AM11" s="30">
        <v>6.6379271868185521</v>
      </c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>
      <c r="A12" s="23">
        <v>5</v>
      </c>
      <c r="B12" s="23" t="s">
        <v>43</v>
      </c>
      <c r="C12" s="23" t="s">
        <v>0</v>
      </c>
      <c r="D12" s="28">
        <v>37448</v>
      </c>
      <c r="E12" s="32">
        <v>0.33680555555555558</v>
      </c>
      <c r="F12" s="3"/>
      <c r="G12" s="3"/>
      <c r="H12" s="26"/>
      <c r="I12" s="33">
        <v>1.2</v>
      </c>
      <c r="J12" s="33">
        <v>23.3</v>
      </c>
      <c r="K12" s="31">
        <v>3.94</v>
      </c>
      <c r="L12" s="33">
        <v>53.1</v>
      </c>
      <c r="M12" s="27"/>
      <c r="N12" s="1"/>
      <c r="O12" s="5"/>
      <c r="P12" s="1"/>
      <c r="Q12" s="1"/>
      <c r="R12" s="4" t="s">
        <v>48</v>
      </c>
      <c r="S12" s="3" t="s">
        <v>48</v>
      </c>
      <c r="T12" s="3" t="s">
        <v>48</v>
      </c>
      <c r="U12" s="30" t="e">
        <v>#VALUE!</v>
      </c>
      <c r="V12" s="3" t="s">
        <v>48</v>
      </c>
      <c r="W12" s="30" t="e">
        <v>#VALUE!</v>
      </c>
      <c r="X12" s="3" t="s">
        <v>48</v>
      </c>
      <c r="Y12" s="26"/>
      <c r="Z12" s="3" t="s">
        <v>48</v>
      </c>
      <c r="AA12" s="3" t="s">
        <v>48</v>
      </c>
      <c r="AB12" s="3" t="s">
        <v>48</v>
      </c>
      <c r="AC12" s="26"/>
      <c r="AD12" s="26"/>
      <c r="AE12" s="3" t="s">
        <v>48</v>
      </c>
      <c r="AF12" s="31" t="s">
        <v>48</v>
      </c>
      <c r="AG12" s="31" t="s">
        <v>48</v>
      </c>
      <c r="AH12" s="3"/>
      <c r="AI12" s="6"/>
      <c r="AJ12" s="26"/>
      <c r="AK12" s="7"/>
      <c r="AL12" s="7"/>
      <c r="AM12" s="3" t="s">
        <v>48</v>
      </c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>
      <c r="A13" s="23">
        <v>5</v>
      </c>
      <c r="B13" s="23" t="s">
        <v>44</v>
      </c>
      <c r="C13" s="23" t="s">
        <v>0</v>
      </c>
      <c r="D13" s="28">
        <v>37462</v>
      </c>
      <c r="E13" s="32">
        <v>0.3263888888888889</v>
      </c>
      <c r="F13" s="3">
        <v>1.1000000000000001</v>
      </c>
      <c r="G13" s="3">
        <v>0.9</v>
      </c>
      <c r="H13" s="26"/>
      <c r="I13" s="4">
        <v>0.5</v>
      </c>
      <c r="J13" s="4">
        <v>22.3</v>
      </c>
      <c r="K13" s="3">
        <v>3.13</v>
      </c>
      <c r="L13" s="4">
        <v>43</v>
      </c>
      <c r="M13" s="27"/>
      <c r="N13" s="1" t="s">
        <v>49</v>
      </c>
      <c r="O13" s="5">
        <v>2</v>
      </c>
      <c r="P13" s="1" t="s">
        <v>51</v>
      </c>
      <c r="Q13" s="1" t="s">
        <v>52</v>
      </c>
      <c r="R13" s="34">
        <v>31.5</v>
      </c>
      <c r="S13" s="30">
        <v>0.64121399999999995</v>
      </c>
      <c r="T13" s="30">
        <v>0.42484000000000011</v>
      </c>
      <c r="U13" s="30">
        <v>5.9477600000000016E-3</v>
      </c>
      <c r="V13" s="30">
        <v>0.50556534428178224</v>
      </c>
      <c r="W13" s="30">
        <v>7.0779148199449516E-3</v>
      </c>
      <c r="X13" s="30">
        <v>0.93040534428178234</v>
      </c>
      <c r="Y13" s="26"/>
      <c r="Z13" s="30">
        <v>27.40327027764317</v>
      </c>
      <c r="AA13" s="30">
        <v>28.769342857142849</v>
      </c>
      <c r="AB13" s="30">
        <v>7.3692571428571547</v>
      </c>
      <c r="AC13" s="26">
        <v>36.14</v>
      </c>
      <c r="AD13" s="26"/>
      <c r="AE13" s="30">
        <v>0.79608349125707267</v>
      </c>
      <c r="AF13" s="3">
        <v>161.67635086001437</v>
      </c>
      <c r="AG13" s="3">
        <v>29.16533737863843</v>
      </c>
      <c r="AH13" s="3">
        <v>56.5686076562816</v>
      </c>
      <c r="AI13" s="6">
        <v>0.79196050718794242</v>
      </c>
      <c r="AJ13" s="26"/>
      <c r="AK13" s="7">
        <f>SUM(X13+Z13+AG13)*0.014</f>
        <v>0.8049861820078873</v>
      </c>
      <c r="AL13" s="7"/>
      <c r="AM13" s="3">
        <v>5.54101548664622</v>
      </c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>
      <c r="A14" s="23">
        <v>5</v>
      </c>
      <c r="B14" s="23" t="s">
        <v>43</v>
      </c>
      <c r="C14" s="23" t="s">
        <v>0</v>
      </c>
      <c r="D14" s="28">
        <v>37462</v>
      </c>
      <c r="E14" s="32">
        <v>0.3263888888888889</v>
      </c>
      <c r="F14" s="3"/>
      <c r="G14" s="3"/>
      <c r="H14" s="26"/>
      <c r="I14" s="4">
        <v>1.1000000000000001</v>
      </c>
      <c r="J14" s="4">
        <v>22.7</v>
      </c>
      <c r="K14" s="3">
        <v>3.1</v>
      </c>
      <c r="L14" s="4">
        <v>43.4</v>
      </c>
      <c r="M14" s="27"/>
      <c r="N14" s="1"/>
      <c r="O14" s="5"/>
      <c r="P14" s="1"/>
      <c r="Q14" s="1"/>
      <c r="R14" s="4" t="s">
        <v>48</v>
      </c>
      <c r="S14" s="3" t="s">
        <v>48</v>
      </c>
      <c r="T14" s="3" t="s">
        <v>48</v>
      </c>
      <c r="U14" s="30" t="e">
        <v>#VALUE!</v>
      </c>
      <c r="V14" s="3" t="s">
        <v>48</v>
      </c>
      <c r="W14" s="30" t="e">
        <v>#VALUE!</v>
      </c>
      <c r="X14" s="3" t="s">
        <v>48</v>
      </c>
      <c r="Y14" s="26"/>
      <c r="Z14" s="3" t="s">
        <v>48</v>
      </c>
      <c r="AA14" s="3" t="s">
        <v>48</v>
      </c>
      <c r="AB14" s="3" t="s">
        <v>48</v>
      </c>
      <c r="AC14" s="26"/>
      <c r="AD14" s="26"/>
      <c r="AE14" s="3" t="s">
        <v>48</v>
      </c>
      <c r="AF14" s="31" t="s">
        <v>48</v>
      </c>
      <c r="AG14" s="31" t="s">
        <v>48</v>
      </c>
      <c r="AH14" s="3"/>
      <c r="AI14" s="6"/>
      <c r="AJ14" s="26"/>
      <c r="AK14" s="7"/>
      <c r="AL14" s="7"/>
      <c r="AM14" s="3" t="s">
        <v>48</v>
      </c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>
      <c r="A15" s="23">
        <v>5</v>
      </c>
      <c r="B15" s="23" t="s">
        <v>44</v>
      </c>
      <c r="C15" s="23" t="s">
        <v>0</v>
      </c>
      <c r="D15" s="28">
        <v>37481</v>
      </c>
      <c r="E15" s="32">
        <v>0.3263888888888889</v>
      </c>
      <c r="F15" s="3">
        <v>1.7</v>
      </c>
      <c r="G15" s="3">
        <v>1.3</v>
      </c>
      <c r="H15" s="26"/>
      <c r="I15" s="4">
        <v>0.5</v>
      </c>
      <c r="J15" s="4">
        <v>24.5</v>
      </c>
      <c r="K15" s="3">
        <v>3.62</v>
      </c>
      <c r="L15" s="4">
        <v>53.5</v>
      </c>
      <c r="M15" s="27"/>
      <c r="N15" s="1" t="s">
        <v>45</v>
      </c>
      <c r="O15" s="5">
        <v>0</v>
      </c>
      <c r="P15" s="1" t="s">
        <v>53</v>
      </c>
      <c r="Q15" s="1" t="s">
        <v>49</v>
      </c>
      <c r="R15" s="34">
        <v>30.8</v>
      </c>
      <c r="S15" s="30">
        <v>0.74067000000000005</v>
      </c>
      <c r="T15" s="3">
        <v>3.1223039999999997</v>
      </c>
      <c r="U15" s="30">
        <v>4.3712255999999998E-2</v>
      </c>
      <c r="V15" s="30">
        <v>0.49801722951835758</v>
      </c>
      <c r="W15" s="30">
        <v>6.9722412132570064E-3</v>
      </c>
      <c r="X15" s="30">
        <v>3.6203212295183573</v>
      </c>
      <c r="Y15" s="26"/>
      <c r="Z15" s="30">
        <v>25.97588256313519</v>
      </c>
      <c r="AA15" s="30">
        <v>7.8729428571428581</v>
      </c>
      <c r="AB15" s="30">
        <v>2.5382821428571436</v>
      </c>
      <c r="AC15" s="26">
        <v>10.41</v>
      </c>
      <c r="AD15" s="26"/>
      <c r="AE15" s="30">
        <v>0.75619755188681992</v>
      </c>
      <c r="AF15" s="3">
        <v>105.61417787774343</v>
      </c>
      <c r="AG15" s="3">
        <v>16.311912710639017</v>
      </c>
      <c r="AH15" s="3">
        <v>42.287795273774208</v>
      </c>
      <c r="AI15" s="6">
        <v>0.59202913383283895</v>
      </c>
      <c r="AJ15" s="26"/>
      <c r="AK15" s="7">
        <f>SUM(X15+Z15+AG15)*0.014</f>
        <v>0.64271363104609591</v>
      </c>
      <c r="AL15" s="7"/>
      <c r="AM15" s="3">
        <v>6.4718315415552308</v>
      </c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>
      <c r="A16" s="23">
        <v>5</v>
      </c>
      <c r="B16" s="23" t="s">
        <v>43</v>
      </c>
      <c r="C16" s="23" t="s">
        <v>0</v>
      </c>
      <c r="D16" s="28">
        <v>37481</v>
      </c>
      <c r="E16" s="32">
        <v>0.32847222222222222</v>
      </c>
      <c r="F16" s="3"/>
      <c r="G16" s="3"/>
      <c r="H16" s="26"/>
      <c r="I16" s="4">
        <v>1.5</v>
      </c>
      <c r="J16" s="4">
        <v>24.8</v>
      </c>
      <c r="K16" s="3">
        <v>3.69</v>
      </c>
      <c r="L16" s="4">
        <v>51.4</v>
      </c>
      <c r="M16" s="27"/>
      <c r="N16" s="1"/>
      <c r="O16" s="5"/>
      <c r="P16" s="1"/>
      <c r="Q16" s="1"/>
      <c r="R16" s="4" t="s">
        <v>48</v>
      </c>
      <c r="S16" s="3" t="s">
        <v>48</v>
      </c>
      <c r="T16" s="3" t="s">
        <v>48</v>
      </c>
      <c r="U16" s="30" t="e">
        <v>#VALUE!</v>
      </c>
      <c r="V16" s="3" t="s">
        <v>48</v>
      </c>
      <c r="W16" s="30" t="e">
        <v>#VALUE!</v>
      </c>
      <c r="X16" s="3" t="s">
        <v>48</v>
      </c>
      <c r="Y16" s="26"/>
      <c r="Z16" s="3" t="s">
        <v>48</v>
      </c>
      <c r="AA16" s="3" t="s">
        <v>48</v>
      </c>
      <c r="AB16" s="3" t="s">
        <v>48</v>
      </c>
      <c r="AC16" s="26"/>
      <c r="AD16" s="26"/>
      <c r="AE16" s="3" t="s">
        <v>48</v>
      </c>
      <c r="AF16" s="31" t="s">
        <v>48</v>
      </c>
      <c r="AG16" s="31" t="s">
        <v>48</v>
      </c>
      <c r="AH16" s="3"/>
      <c r="AI16" s="6"/>
      <c r="AJ16" s="26"/>
      <c r="AK16" s="7"/>
      <c r="AL16" s="7"/>
      <c r="AM16" s="3" t="s">
        <v>48</v>
      </c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>
      <c r="A17" s="23">
        <v>5</v>
      </c>
      <c r="B17" s="23" t="s">
        <v>44</v>
      </c>
      <c r="C17" s="23" t="s">
        <v>0</v>
      </c>
      <c r="D17" s="28">
        <v>37525</v>
      </c>
      <c r="E17" s="32">
        <v>0.32291666666666669</v>
      </c>
      <c r="F17" s="3">
        <v>1.6</v>
      </c>
      <c r="G17" s="3">
        <v>1.6</v>
      </c>
      <c r="H17" s="26"/>
      <c r="I17" s="4">
        <v>0.5</v>
      </c>
      <c r="J17" s="4">
        <v>20.3</v>
      </c>
      <c r="K17" s="3">
        <v>3.67</v>
      </c>
      <c r="L17" s="4">
        <v>52</v>
      </c>
      <c r="M17" s="27"/>
      <c r="N17" s="1" t="s">
        <v>45</v>
      </c>
      <c r="O17" s="5">
        <v>1</v>
      </c>
      <c r="P17" s="1" t="s">
        <v>51</v>
      </c>
      <c r="Q17" s="1" t="s">
        <v>49</v>
      </c>
      <c r="R17" s="34">
        <v>29.1</v>
      </c>
      <c r="S17" s="30">
        <v>1.0757189999999999</v>
      </c>
      <c r="T17" s="30">
        <v>10.121730999999999</v>
      </c>
      <c r="U17" s="30">
        <v>0.14170423399999998</v>
      </c>
      <c r="V17" s="30">
        <v>1.803101798137221</v>
      </c>
      <c r="W17" s="30">
        <v>2.5243425173921096E-2</v>
      </c>
      <c r="X17" s="30">
        <v>11.924832798137221</v>
      </c>
      <c r="Y17" s="26"/>
      <c r="Z17" s="30">
        <v>16.95380883947762</v>
      </c>
      <c r="AA17" s="30">
        <v>50.603535714285726</v>
      </c>
      <c r="AB17" s="30">
        <v>16.975459285714265</v>
      </c>
      <c r="AC17" s="26">
        <v>67.58</v>
      </c>
      <c r="AD17" s="26"/>
      <c r="AE17" s="30">
        <v>0.74880568606096809</v>
      </c>
      <c r="AF17" s="3">
        <v>58.180085767432907</v>
      </c>
      <c r="AG17" s="3">
        <v>8.4621995388918698</v>
      </c>
      <c r="AH17" s="3">
        <v>25.41600837836949</v>
      </c>
      <c r="AI17" s="6">
        <v>0.35582411729717289</v>
      </c>
      <c r="AJ17" s="26"/>
      <c r="AK17" s="7">
        <f>SUM(X17+Z17+AG17)*0.014</f>
        <v>0.52277177647109396</v>
      </c>
      <c r="AL17" s="7"/>
      <c r="AM17" s="3">
        <v>6.8722818960503416</v>
      </c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>
      <c r="A18" s="23">
        <v>5</v>
      </c>
      <c r="B18" s="23" t="s">
        <v>43</v>
      </c>
      <c r="C18" s="23" t="s">
        <v>0</v>
      </c>
      <c r="D18" s="28">
        <v>37525</v>
      </c>
      <c r="E18" s="32">
        <v>0.32291666666666669</v>
      </c>
      <c r="F18" s="3"/>
      <c r="G18" s="3"/>
      <c r="H18" s="26">
        <f>SUM(G9:G18)/5</f>
        <v>1.2399999999999998</v>
      </c>
      <c r="I18" s="4">
        <v>1.5</v>
      </c>
      <c r="J18" s="4">
        <v>20.7</v>
      </c>
      <c r="K18" s="3">
        <v>4.55</v>
      </c>
      <c r="L18" s="4">
        <v>60</v>
      </c>
      <c r="M18" s="27">
        <f>SUM(L9:L18)/10</f>
        <v>52.779999999999994</v>
      </c>
      <c r="N18" s="1"/>
      <c r="O18" s="5"/>
      <c r="P18" s="1"/>
      <c r="Q18" s="1"/>
      <c r="R18" s="4" t="s">
        <v>48</v>
      </c>
      <c r="S18" s="3" t="s">
        <v>48</v>
      </c>
      <c r="T18" s="3" t="s">
        <v>48</v>
      </c>
      <c r="U18" s="30" t="e">
        <v>#VALUE!</v>
      </c>
      <c r="V18" s="3" t="s">
        <v>48</v>
      </c>
      <c r="W18" s="30" t="e">
        <v>#VALUE!</v>
      </c>
      <c r="X18" s="3" t="s">
        <v>48</v>
      </c>
      <c r="Y18" s="26">
        <f>SUM(X9:X18)/5</f>
        <v>4.4300019322358377</v>
      </c>
      <c r="Z18" s="3" t="s">
        <v>48</v>
      </c>
      <c r="AA18" s="3" t="s">
        <v>48</v>
      </c>
      <c r="AB18" s="3" t="s">
        <v>48</v>
      </c>
      <c r="AC18" s="26"/>
      <c r="AD18" s="26">
        <f>SUM(AC9:AC18)/5</f>
        <v>27.956</v>
      </c>
      <c r="AE18" s="3" t="s">
        <v>48</v>
      </c>
      <c r="AF18" s="31" t="s">
        <v>48</v>
      </c>
      <c r="AG18" s="31" t="s">
        <v>48</v>
      </c>
      <c r="AH18" s="3"/>
      <c r="AI18" s="6"/>
      <c r="AJ18" s="26">
        <f>SUM(AI9:AI18)/5</f>
        <v>0.6169825722782889</v>
      </c>
      <c r="AK18" s="7"/>
      <c r="AL18" s="7">
        <f>SUM(AK9:AK18)/5</f>
        <v>0.67931893725438142</v>
      </c>
      <c r="AM18" s="3" t="s">
        <v>48</v>
      </c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>
      <c r="A19" s="23">
        <v>5</v>
      </c>
      <c r="B19" s="23" t="s">
        <v>43</v>
      </c>
      <c r="C19" s="23" t="s">
        <v>0</v>
      </c>
      <c r="D19" s="35">
        <v>37790</v>
      </c>
      <c r="E19" s="29">
        <v>0.3263888888888889</v>
      </c>
      <c r="F19" s="3">
        <v>1.5</v>
      </c>
      <c r="G19" s="3">
        <v>1.5</v>
      </c>
      <c r="H19" s="3"/>
      <c r="I19" s="4">
        <v>0.5</v>
      </c>
      <c r="J19" s="4">
        <v>18.8</v>
      </c>
      <c r="K19" s="3">
        <v>5.54</v>
      </c>
      <c r="L19" s="4">
        <v>71</v>
      </c>
      <c r="M19" s="4"/>
      <c r="N19" s="3" t="s">
        <v>54</v>
      </c>
      <c r="O19" s="5" t="s">
        <v>55</v>
      </c>
      <c r="P19" s="1" t="s">
        <v>53</v>
      </c>
      <c r="Q19" s="1" t="s">
        <v>49</v>
      </c>
      <c r="R19" s="4">
        <v>30</v>
      </c>
      <c r="S19" s="3">
        <v>0.51933404846222808</v>
      </c>
      <c r="T19" s="3">
        <v>6.1604287946696887</v>
      </c>
      <c r="U19" s="3">
        <v>0.97384305835010077</v>
      </c>
      <c r="V19" s="3">
        <v>0.97384305835010077</v>
      </c>
      <c r="W19" s="3">
        <f>V19*0.014</f>
        <v>1.3633802816901412E-2</v>
      </c>
      <c r="X19" s="3">
        <v>7.1342718530197899</v>
      </c>
      <c r="Y19" s="3"/>
      <c r="Z19" s="3">
        <v>17.624276270960632</v>
      </c>
      <c r="AA19" s="3">
        <v>3.3922285714285705</v>
      </c>
      <c r="AB19" s="3">
        <v>2.6579864285714292</v>
      </c>
      <c r="AC19" s="3">
        <v>6.0502149999999997</v>
      </c>
      <c r="AD19" s="3"/>
      <c r="AE19" s="3"/>
      <c r="AF19" s="3">
        <v>92.633613436032832</v>
      </c>
      <c r="AG19" s="3">
        <v>15.217845690414427</v>
      </c>
      <c r="AH19" s="31">
        <v>24.758548123980422</v>
      </c>
      <c r="AI19" s="6">
        <v>0.34661967373572589</v>
      </c>
      <c r="AJ19" s="3"/>
      <c r="AK19" s="7">
        <f>SUM(X19+Z19+AG19)*0.014</f>
        <v>0.55966951340152782</v>
      </c>
      <c r="AL19" s="6"/>
      <c r="AM19" s="3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>
      <c r="A20" s="23">
        <v>5</v>
      </c>
      <c r="B20" s="23" t="s">
        <v>44</v>
      </c>
      <c r="C20" s="23" t="s">
        <v>0</v>
      </c>
      <c r="D20" s="35">
        <v>37805</v>
      </c>
      <c r="E20" s="29">
        <v>0.32291666666666669</v>
      </c>
      <c r="F20" s="3">
        <v>1.35</v>
      </c>
      <c r="G20" s="3">
        <v>1</v>
      </c>
      <c r="H20" s="3"/>
      <c r="I20" s="4">
        <v>0.5</v>
      </c>
      <c r="J20" s="4">
        <v>23</v>
      </c>
      <c r="K20" s="3">
        <v>6.4</v>
      </c>
      <c r="L20" s="4">
        <v>91.1</v>
      </c>
      <c r="M20" s="4"/>
      <c r="N20" s="3" t="s">
        <v>56</v>
      </c>
      <c r="O20" s="5">
        <v>2</v>
      </c>
      <c r="P20" s="1" t="s">
        <v>53</v>
      </c>
      <c r="Q20" s="1"/>
      <c r="R20" s="4">
        <v>30</v>
      </c>
      <c r="S20" s="30">
        <v>5.9638339937297377E-2</v>
      </c>
      <c r="T20" s="3">
        <v>0.81637989644892994</v>
      </c>
      <c r="U20" s="3">
        <v>0.21629778672032196</v>
      </c>
      <c r="V20" s="3">
        <v>0.21629778672032196</v>
      </c>
      <c r="W20" s="3">
        <f>V20*0.014</f>
        <v>3.0281690140845077E-3</v>
      </c>
      <c r="X20" s="3">
        <v>1.0326776831692519</v>
      </c>
      <c r="Y20" s="3"/>
      <c r="Z20" s="3">
        <v>17.027257063975938</v>
      </c>
      <c r="AA20" s="3">
        <v>12.271814285714289</v>
      </c>
      <c r="AB20" s="3">
        <v>0.05</v>
      </c>
      <c r="AC20" s="3">
        <v>12.321814285714289</v>
      </c>
      <c r="AD20" s="3"/>
      <c r="AE20" s="3"/>
      <c r="AF20" s="3">
        <v>30.819784383179751</v>
      </c>
      <c r="AG20" s="3">
        <v>3.5912807443351071</v>
      </c>
      <c r="AH20" s="31">
        <v>18.059934747145189</v>
      </c>
      <c r="AI20" s="6">
        <v>0.25283908646003267</v>
      </c>
      <c r="AJ20" s="3"/>
      <c r="AK20" s="7">
        <f>SUM(X20+Z20+AG20)*0.014</f>
        <v>0.30311701688072418</v>
      </c>
      <c r="AL20" s="6"/>
      <c r="AM20" s="3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>
      <c r="A21" s="23">
        <v>5</v>
      </c>
      <c r="B21" s="23" t="s">
        <v>43</v>
      </c>
      <c r="C21" s="23" t="s">
        <v>0</v>
      </c>
      <c r="D21" s="35">
        <v>37805</v>
      </c>
      <c r="E21" s="29">
        <v>0.32430555555555557</v>
      </c>
      <c r="F21" s="3"/>
      <c r="G21" s="3"/>
      <c r="H21" s="3"/>
      <c r="I21" s="4">
        <v>0.7</v>
      </c>
      <c r="J21" s="4">
        <v>23</v>
      </c>
      <c r="K21" s="3">
        <v>6.5</v>
      </c>
      <c r="L21" s="4">
        <v>90.2</v>
      </c>
      <c r="M21" s="4"/>
      <c r="N21" s="3"/>
      <c r="O21" s="5"/>
      <c r="P21" s="1"/>
      <c r="Q21" s="1"/>
      <c r="R21" s="4"/>
      <c r="S21" s="30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6"/>
      <c r="AJ21" s="3"/>
      <c r="AK21" s="7"/>
      <c r="AL21" s="6"/>
      <c r="AM21" s="3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>
      <c r="A22" s="23">
        <v>5</v>
      </c>
      <c r="B22" s="23" t="s">
        <v>44</v>
      </c>
      <c r="C22" s="23" t="s">
        <v>0</v>
      </c>
      <c r="D22" s="35">
        <v>37819</v>
      </c>
      <c r="E22" s="29">
        <v>0.3125</v>
      </c>
      <c r="F22" s="3">
        <v>1.5</v>
      </c>
      <c r="G22" s="3">
        <v>1.5</v>
      </c>
      <c r="H22" s="3"/>
      <c r="I22" s="4">
        <v>0.5</v>
      </c>
      <c r="J22" s="4">
        <v>23</v>
      </c>
      <c r="K22" s="3">
        <v>4.45</v>
      </c>
      <c r="L22" s="4">
        <v>63.3</v>
      </c>
      <c r="M22" s="4"/>
      <c r="N22" s="1" t="s">
        <v>45</v>
      </c>
      <c r="O22" s="5" t="s">
        <v>55</v>
      </c>
      <c r="P22" s="1" t="s">
        <v>46</v>
      </c>
      <c r="Q22" s="1" t="s">
        <v>57</v>
      </c>
      <c r="R22" s="4">
        <v>30</v>
      </c>
      <c r="S22" s="3">
        <v>0.7272510263124794</v>
      </c>
      <c r="T22" s="3">
        <v>7.2649276855907354</v>
      </c>
      <c r="U22" s="3">
        <v>0.62575452716297797</v>
      </c>
      <c r="V22" s="3">
        <v>0.62575452716297797</v>
      </c>
      <c r="W22" s="3">
        <f>V22*0.014</f>
        <v>8.7605633802816923E-3</v>
      </c>
      <c r="X22" s="3">
        <v>7.8906822127537133</v>
      </c>
      <c r="Y22" s="3"/>
      <c r="Z22" s="3">
        <v>21.761830022156563</v>
      </c>
      <c r="AA22" s="3">
        <v>4.9735928571428563</v>
      </c>
      <c r="AB22" s="3">
        <v>4.0087821428571422</v>
      </c>
      <c r="AC22" s="3">
        <v>8.9823749999999976</v>
      </c>
      <c r="AD22" s="3"/>
      <c r="AE22" s="3"/>
      <c r="AF22" s="3">
        <v>67.796153505734154</v>
      </c>
      <c r="AG22" s="3">
        <v>10.796118098423458</v>
      </c>
      <c r="AH22" s="31">
        <v>29.652512234910276</v>
      </c>
      <c r="AI22" s="6">
        <v>0.41513517128874389</v>
      </c>
      <c r="AJ22" s="3"/>
      <c r="AK22" s="7">
        <f>SUM(X22+Z22+AG22)*0.014</f>
        <v>0.56628082466667229</v>
      </c>
      <c r="AL22" s="6"/>
      <c r="AM22" s="3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>
      <c r="A23" s="23">
        <v>5</v>
      </c>
      <c r="B23" s="23" t="s">
        <v>43</v>
      </c>
      <c r="C23" s="23" t="s">
        <v>0</v>
      </c>
      <c r="D23" s="35">
        <v>37819</v>
      </c>
      <c r="E23" s="29">
        <v>0.31388888888888888</v>
      </c>
      <c r="F23" s="3"/>
      <c r="G23" s="3"/>
      <c r="H23" s="3"/>
      <c r="I23" s="4">
        <v>0.7</v>
      </c>
      <c r="J23" s="4">
        <v>23</v>
      </c>
      <c r="K23" s="3">
        <v>4</v>
      </c>
      <c r="L23" s="4">
        <v>61</v>
      </c>
      <c r="M23" s="4"/>
      <c r="N23" s="1"/>
      <c r="O23" s="5"/>
      <c r="P23" s="1"/>
      <c r="Q23" s="1"/>
      <c r="R23" s="4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6"/>
      <c r="AJ23" s="3"/>
      <c r="AK23" s="7"/>
      <c r="AL23" s="6"/>
      <c r="AM23" s="3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>
      <c r="A24" s="23">
        <v>5</v>
      </c>
      <c r="B24" s="23" t="s">
        <v>44</v>
      </c>
      <c r="C24" s="23" t="s">
        <v>0</v>
      </c>
      <c r="D24" s="35">
        <v>37838</v>
      </c>
      <c r="E24" s="29">
        <v>0.34375</v>
      </c>
      <c r="F24" s="3">
        <v>2.2000000000000002</v>
      </c>
      <c r="G24" s="3">
        <v>1.3</v>
      </c>
      <c r="H24" s="3"/>
      <c r="I24" s="4">
        <v>0.5</v>
      </c>
      <c r="J24" s="4">
        <v>25.1</v>
      </c>
      <c r="K24" s="3">
        <v>2.94</v>
      </c>
      <c r="L24" s="4">
        <v>42.7</v>
      </c>
      <c r="M24" s="4"/>
      <c r="N24" s="1" t="s">
        <v>45</v>
      </c>
      <c r="O24" s="5">
        <v>2</v>
      </c>
      <c r="P24" s="1" t="s">
        <v>53</v>
      </c>
      <c r="Q24" s="1" t="s">
        <v>49</v>
      </c>
      <c r="R24" s="4">
        <v>29</v>
      </c>
      <c r="S24" s="3">
        <v>1.4252652455880159</v>
      </c>
      <c r="T24" s="3">
        <v>9.1819392188905358</v>
      </c>
      <c r="U24" s="3">
        <v>0.83601609657947695</v>
      </c>
      <c r="V24" s="3">
        <v>0.83601609657947695</v>
      </c>
      <c r="W24" s="3">
        <f>V24*0.014</f>
        <v>1.1704225352112678E-2</v>
      </c>
      <c r="X24" s="3">
        <v>10.017955315470013</v>
      </c>
      <c r="Y24" s="3"/>
      <c r="Z24" s="3">
        <v>21.469793461038954</v>
      </c>
      <c r="AA24" s="3">
        <v>4.9735928571428563</v>
      </c>
      <c r="AB24" s="3">
        <v>4.0087821428571422</v>
      </c>
      <c r="AC24" s="3">
        <v>8.9823749999999976</v>
      </c>
      <c r="AD24" s="3"/>
      <c r="AE24" s="3"/>
      <c r="AF24" s="3">
        <v>72.022658259942332</v>
      </c>
      <c r="AG24" s="3">
        <v>11.840249707942348</v>
      </c>
      <c r="AH24" s="31">
        <v>31.487748776508965</v>
      </c>
      <c r="AI24" s="6">
        <v>0.44082848287112553</v>
      </c>
      <c r="AJ24" s="3"/>
      <c r="AK24" s="7">
        <f>SUM(X24+Z24+AG24)*0.014</f>
        <v>0.60659197878231841</v>
      </c>
      <c r="AL24" s="6"/>
      <c r="AM24" s="3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>
      <c r="A25" s="23">
        <v>5</v>
      </c>
      <c r="B25" s="23" t="s">
        <v>43</v>
      </c>
      <c r="C25" s="23" t="s">
        <v>0</v>
      </c>
      <c r="D25" s="35">
        <v>37838</v>
      </c>
      <c r="E25" s="29">
        <v>0.3444444444444445</v>
      </c>
      <c r="F25" s="3"/>
      <c r="G25" s="3"/>
      <c r="H25" s="3"/>
      <c r="I25" s="4">
        <v>1.1000000000000001</v>
      </c>
      <c r="J25" s="4">
        <v>25.1</v>
      </c>
      <c r="K25" s="3">
        <v>2.93</v>
      </c>
      <c r="L25" s="4">
        <v>41.3</v>
      </c>
      <c r="M25" s="4"/>
      <c r="N25" s="1"/>
      <c r="O25" s="5"/>
      <c r="P25" s="1"/>
      <c r="Q25" s="1"/>
      <c r="R25" s="4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6"/>
      <c r="AJ25" s="3"/>
      <c r="AK25" s="7"/>
      <c r="AL25" s="6"/>
      <c r="AM25" s="3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>
      <c r="A26" s="23">
        <v>5</v>
      </c>
      <c r="B26" s="23" t="s">
        <v>44</v>
      </c>
      <c r="C26" s="23" t="s">
        <v>0</v>
      </c>
      <c r="D26" s="35">
        <v>37852</v>
      </c>
      <c r="E26" s="29">
        <v>0.32291666666666669</v>
      </c>
      <c r="F26" s="3">
        <v>2.1</v>
      </c>
      <c r="G26" s="3">
        <v>1.25</v>
      </c>
      <c r="H26" s="3"/>
      <c r="I26" s="4">
        <v>0.5</v>
      </c>
      <c r="J26" s="4">
        <v>23</v>
      </c>
      <c r="K26" s="3">
        <v>3.9</v>
      </c>
      <c r="L26" s="4">
        <v>53.6</v>
      </c>
      <c r="M26" s="4"/>
      <c r="N26" s="1" t="s">
        <v>49</v>
      </c>
      <c r="O26" s="5" t="s">
        <v>58</v>
      </c>
      <c r="P26" s="1" t="s">
        <v>59</v>
      </c>
      <c r="Q26" s="1" t="s">
        <v>60</v>
      </c>
      <c r="R26" s="4">
        <v>28</v>
      </c>
      <c r="S26" s="36">
        <v>1.2180812342308804</v>
      </c>
      <c r="T26" s="3">
        <v>6.9118248517587357</v>
      </c>
      <c r="U26" s="3">
        <v>2.3038229376257551</v>
      </c>
      <c r="V26" s="3">
        <v>2.3038229376257551</v>
      </c>
      <c r="W26" s="3">
        <f>V26*0.014</f>
        <v>3.2253521126760575E-2</v>
      </c>
      <c r="X26" s="3">
        <v>9.2156477893844908</v>
      </c>
      <c r="Y26" s="3"/>
      <c r="Z26" s="3">
        <v>18.203993319914041</v>
      </c>
      <c r="AA26" s="3">
        <v>7.144128571428574</v>
      </c>
      <c r="AB26" s="3">
        <v>0.52270142857142432</v>
      </c>
      <c r="AC26" s="3">
        <v>7.6668299999999983</v>
      </c>
      <c r="AD26" s="3"/>
      <c r="AE26" s="3"/>
      <c r="AF26" s="3">
        <v>87.953964663353347</v>
      </c>
      <c r="AG26" s="3">
        <v>14.632324247682178</v>
      </c>
      <c r="AH26" s="31">
        <v>27.419641109298531</v>
      </c>
      <c r="AI26" s="6">
        <v>0.38387497553017946</v>
      </c>
      <c r="AJ26" s="3"/>
      <c r="AK26" s="7">
        <f>SUM(X26+Z26+AG26)*0.014</f>
        <v>0.58872751499772991</v>
      </c>
      <c r="AL26" s="6"/>
      <c r="AM26" s="3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>
      <c r="A27" s="23">
        <v>5</v>
      </c>
      <c r="B27" s="23" t="s">
        <v>43</v>
      </c>
      <c r="C27" s="23" t="s">
        <v>0</v>
      </c>
      <c r="D27" s="35">
        <v>37852</v>
      </c>
      <c r="E27" s="29">
        <v>0.32430555555555557</v>
      </c>
      <c r="F27" s="3"/>
      <c r="G27" s="3"/>
      <c r="H27" s="3"/>
      <c r="I27" s="4">
        <v>1.25</v>
      </c>
      <c r="J27" s="4">
        <v>23.9</v>
      </c>
      <c r="K27" s="3">
        <v>3.92</v>
      </c>
      <c r="L27" s="4">
        <v>54.2</v>
      </c>
      <c r="M27" s="4"/>
      <c r="N27" s="1"/>
      <c r="O27" s="5"/>
      <c r="P27" s="1"/>
      <c r="Q27" s="1"/>
      <c r="R27" s="4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6"/>
      <c r="AJ27" s="3"/>
      <c r="AK27" s="7"/>
      <c r="AL27" s="6"/>
      <c r="AM27" s="3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>
      <c r="A28" s="23">
        <v>5</v>
      </c>
      <c r="B28" s="23" t="s">
        <v>44</v>
      </c>
      <c r="C28" s="23" t="s">
        <v>0</v>
      </c>
      <c r="D28" s="35">
        <v>37867</v>
      </c>
      <c r="E28" s="29">
        <v>0.3215277777777778</v>
      </c>
      <c r="F28" s="3">
        <v>1.97</v>
      </c>
      <c r="G28" s="3">
        <v>2</v>
      </c>
      <c r="H28" s="3"/>
      <c r="I28" s="4">
        <v>0.5</v>
      </c>
      <c r="J28" s="4">
        <v>19.7</v>
      </c>
      <c r="K28" s="3">
        <v>3.18</v>
      </c>
      <c r="L28" s="4">
        <v>41.3</v>
      </c>
      <c r="M28" s="4"/>
      <c r="N28" s="1" t="s">
        <v>56</v>
      </c>
      <c r="O28" s="5" t="s">
        <v>61</v>
      </c>
      <c r="P28" s="1" t="s">
        <v>51</v>
      </c>
      <c r="Q28" s="1" t="s">
        <v>52</v>
      </c>
      <c r="R28" s="4">
        <v>30</v>
      </c>
      <c r="S28" s="30">
        <v>1.1873396046529843</v>
      </c>
      <c r="T28" s="3">
        <v>7.7313373970349595</v>
      </c>
      <c r="U28" s="3">
        <v>0.75553319919517115</v>
      </c>
      <c r="V28" s="3">
        <v>0.75553319919517115</v>
      </c>
      <c r="W28" s="3">
        <f>V28*0.014</f>
        <v>1.0577464788732397E-2</v>
      </c>
      <c r="X28" s="3">
        <v>8.4868705962301298</v>
      </c>
      <c r="Y28" s="3"/>
      <c r="Z28" s="3">
        <v>17.00577214438977</v>
      </c>
      <c r="AA28" s="3">
        <v>4.8057785714285712</v>
      </c>
      <c r="AB28" s="3">
        <v>2.3667764285714288</v>
      </c>
      <c r="AC28" s="3">
        <v>7.172555</v>
      </c>
      <c r="AD28" s="3"/>
      <c r="AE28" s="3"/>
      <c r="AF28" s="31" t="s">
        <v>62</v>
      </c>
      <c r="AG28" s="31"/>
      <c r="AH28" s="31">
        <v>25.4926427406199</v>
      </c>
      <c r="AI28" s="6">
        <v>0.35689699836867861</v>
      </c>
      <c r="AJ28" s="3"/>
      <c r="AK28" s="7">
        <f>SUM(X28+Z28+AG28)*0.014</f>
        <v>0.35689699836867861</v>
      </c>
      <c r="AL28" s="6"/>
      <c r="AM28" s="3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>
      <c r="A29" s="23">
        <v>5</v>
      </c>
      <c r="B29" s="23" t="s">
        <v>43</v>
      </c>
      <c r="C29" s="23" t="s">
        <v>0</v>
      </c>
      <c r="D29" s="35">
        <v>37867</v>
      </c>
      <c r="E29" s="29">
        <v>0.32291666666666669</v>
      </c>
      <c r="F29" s="3"/>
      <c r="G29" s="3"/>
      <c r="H29" s="26">
        <f>SUM(G19:G29)/6</f>
        <v>1.425</v>
      </c>
      <c r="I29" s="4">
        <v>1</v>
      </c>
      <c r="J29" s="4">
        <v>20.100000000000001</v>
      </c>
      <c r="K29" s="3">
        <v>2.97</v>
      </c>
      <c r="L29" s="4">
        <v>37.799999999999997</v>
      </c>
      <c r="M29" s="27">
        <f>SUM(L19:L29)/11</f>
        <v>58.863636363636367</v>
      </c>
      <c r="N29" s="1"/>
      <c r="O29" s="5"/>
      <c r="P29" s="1"/>
      <c r="Q29" s="1"/>
      <c r="R29" s="4"/>
      <c r="S29" s="3"/>
      <c r="T29" s="3"/>
      <c r="U29" s="3"/>
      <c r="V29" s="3"/>
      <c r="W29" s="3"/>
      <c r="X29" s="3"/>
      <c r="Y29" s="26">
        <f>SUM(X19:X29)/6</f>
        <v>7.2963509083378968</v>
      </c>
      <c r="Z29" s="3"/>
      <c r="AA29" s="3"/>
      <c r="AB29" s="3"/>
      <c r="AC29" s="3"/>
      <c r="AD29" s="26">
        <f>SUM(AC19:AC29)/6</f>
        <v>8.5293607142857137</v>
      </c>
      <c r="AE29" s="3"/>
      <c r="AF29" s="3"/>
      <c r="AG29" s="3"/>
      <c r="AH29" s="3"/>
      <c r="AI29" s="6"/>
      <c r="AJ29" s="26">
        <f>SUM(AI19:AI29)/6</f>
        <v>0.36603239804241433</v>
      </c>
      <c r="AK29" s="7"/>
      <c r="AL29" s="7">
        <f>SUM(AK19:AK29)/6</f>
        <v>0.49688064118294184</v>
      </c>
      <c r="AM29" s="3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>
      <c r="A30" s="23">
        <v>5</v>
      </c>
      <c r="B30" s="23" t="s">
        <v>44</v>
      </c>
      <c r="C30" s="23" t="s">
        <v>0</v>
      </c>
      <c r="D30" s="35">
        <v>38161</v>
      </c>
      <c r="E30" s="29">
        <v>0.33333333333333331</v>
      </c>
      <c r="F30" s="3">
        <v>1.9</v>
      </c>
      <c r="G30" s="3">
        <v>1.8</v>
      </c>
      <c r="H30" s="3"/>
      <c r="I30" s="4">
        <v>0.5</v>
      </c>
      <c r="J30" s="4">
        <v>20</v>
      </c>
      <c r="K30" s="3">
        <v>4.78</v>
      </c>
      <c r="L30" s="4">
        <v>62.7</v>
      </c>
      <c r="M30" s="4"/>
      <c r="N30" s="1" t="s">
        <v>63</v>
      </c>
      <c r="O30" s="5" t="s">
        <v>64</v>
      </c>
      <c r="P30" s="1" t="s">
        <v>65</v>
      </c>
      <c r="Q30" s="1" t="s">
        <v>66</v>
      </c>
      <c r="R30" s="4">
        <v>30</v>
      </c>
      <c r="S30" s="3">
        <v>0.691332400299702</v>
      </c>
      <c r="T30" s="3">
        <v>2.9454199400206704</v>
      </c>
      <c r="U30" s="3">
        <v>0.84227467811158796</v>
      </c>
      <c r="V30" s="3">
        <v>0.84227467811158796</v>
      </c>
      <c r="W30" s="3">
        <f>V30*0.014</f>
        <v>1.1791845493562231E-2</v>
      </c>
      <c r="X30" s="3">
        <v>3.7876946181322584</v>
      </c>
      <c r="Y30" s="3"/>
      <c r="Z30" s="3">
        <v>33.36610538186774</v>
      </c>
      <c r="AA30" s="30">
        <v>2.7481714285714278</v>
      </c>
      <c r="AB30" s="30">
        <v>3.3532135714285736</v>
      </c>
      <c r="AC30" s="3">
        <v>6.1013850000000014</v>
      </c>
      <c r="AD30" s="3"/>
      <c r="AE30" s="3"/>
      <c r="AF30" s="3">
        <v>52.538634988933374</v>
      </c>
      <c r="AG30" s="3">
        <v>8.3550621827778393</v>
      </c>
      <c r="AH30" s="3">
        <v>37.153799999999997</v>
      </c>
      <c r="AI30" s="6">
        <v>0.52015319999999998</v>
      </c>
      <c r="AJ30" s="3"/>
      <c r="AK30" s="7">
        <f>SUM(X30+Z30+AG30)*0.014</f>
        <v>0.63712407055888964</v>
      </c>
      <c r="AL30" s="6"/>
      <c r="AM30" s="3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>
      <c r="A31" s="23">
        <v>5</v>
      </c>
      <c r="B31" s="23" t="s">
        <v>43</v>
      </c>
      <c r="C31" s="23" t="s">
        <v>0</v>
      </c>
      <c r="D31" s="35">
        <v>38161</v>
      </c>
      <c r="E31" s="29">
        <v>0.33680555555555558</v>
      </c>
      <c r="F31" s="3"/>
      <c r="G31" s="3"/>
      <c r="H31" s="3"/>
      <c r="I31" s="4">
        <v>0.9</v>
      </c>
      <c r="J31" s="4">
        <v>20</v>
      </c>
      <c r="K31" s="3">
        <v>4.2300000000000004</v>
      </c>
      <c r="L31" s="4">
        <v>56</v>
      </c>
      <c r="M31" s="4"/>
      <c r="N31" s="1"/>
      <c r="O31" s="5"/>
      <c r="P31" s="1"/>
      <c r="Q31" s="1"/>
      <c r="R31" s="4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6"/>
      <c r="AJ31" s="3"/>
      <c r="AK31" s="7"/>
      <c r="AL31" s="6"/>
      <c r="AM31" s="3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>
      <c r="A32" s="23">
        <v>5</v>
      </c>
      <c r="B32" s="23" t="s">
        <v>44</v>
      </c>
      <c r="C32" s="23" t="s">
        <v>0</v>
      </c>
      <c r="D32" s="35">
        <v>38175</v>
      </c>
      <c r="E32" s="29">
        <v>0.35972222222222222</v>
      </c>
      <c r="F32" s="3">
        <v>1.6</v>
      </c>
      <c r="G32" s="3">
        <v>1.1499999999999999</v>
      </c>
      <c r="H32" s="3"/>
      <c r="I32" s="4">
        <v>0.5</v>
      </c>
      <c r="J32" s="4">
        <v>23.9</v>
      </c>
      <c r="K32" s="3">
        <v>3.42</v>
      </c>
      <c r="L32" s="4">
        <v>48.4</v>
      </c>
      <c r="M32" s="4"/>
      <c r="N32" s="1" t="s">
        <v>63</v>
      </c>
      <c r="O32" s="5" t="s">
        <v>61</v>
      </c>
      <c r="P32" s="1" t="s">
        <v>51</v>
      </c>
      <c r="Q32" s="1" t="s">
        <v>67</v>
      </c>
      <c r="R32" s="4">
        <v>29</v>
      </c>
      <c r="S32" s="3">
        <v>0.93256324658909595</v>
      </c>
      <c r="T32" s="3">
        <v>2.577944805102419</v>
      </c>
      <c r="U32" s="3">
        <v>0.40261960945248104</v>
      </c>
      <c r="V32" s="3">
        <v>0.40261960945248104</v>
      </c>
      <c r="W32" s="3">
        <f>V32*0.014</f>
        <v>5.6366745323347348E-3</v>
      </c>
      <c r="X32" s="3">
        <v>2.9805644145549</v>
      </c>
      <c r="Y32" s="3"/>
      <c r="Z32" s="3">
        <v>21.544696939343986</v>
      </c>
      <c r="AA32" s="30">
        <v>10.337457142857142</v>
      </c>
      <c r="AB32" s="30">
        <v>3.3057228571428614</v>
      </c>
      <c r="AC32" s="3">
        <v>13.643180000000003</v>
      </c>
      <c r="AD32" s="3"/>
      <c r="AE32" s="3"/>
      <c r="AF32" s="3">
        <v>140.07524698376915</v>
      </c>
      <c r="AG32" s="3">
        <v>24.600242487724572</v>
      </c>
      <c r="AH32" s="3">
        <v>24.525261353898888</v>
      </c>
      <c r="AI32" s="6">
        <v>0.34335365895458442</v>
      </c>
      <c r="AJ32" s="3"/>
      <c r="AK32" s="7">
        <f>SUM(X32+Z32+AG32)*0.014</f>
        <v>0.68775705378272844</v>
      </c>
      <c r="AL32" s="6"/>
      <c r="AM32" s="3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>
      <c r="A33" s="23">
        <v>5</v>
      </c>
      <c r="B33" s="23" t="s">
        <v>43</v>
      </c>
      <c r="C33" s="23" t="s">
        <v>0</v>
      </c>
      <c r="D33" s="35">
        <v>38175</v>
      </c>
      <c r="E33" s="29">
        <v>0.3611111111111111</v>
      </c>
      <c r="F33" s="3"/>
      <c r="G33" s="3"/>
      <c r="H33" s="3"/>
      <c r="I33" s="4">
        <v>0.8</v>
      </c>
      <c r="J33" s="4">
        <v>23.2</v>
      </c>
      <c r="K33" s="3">
        <v>2.6</v>
      </c>
      <c r="L33" s="4">
        <v>38.700000000000003</v>
      </c>
      <c r="M33" s="4"/>
      <c r="N33" s="1"/>
      <c r="O33" s="5"/>
      <c r="P33" s="1"/>
      <c r="Q33" s="1"/>
      <c r="R33" s="4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6"/>
      <c r="AJ33" s="3"/>
      <c r="AK33" s="7">
        <f>SUM(X33+Z33+AG33)*0.014</f>
        <v>0</v>
      </c>
      <c r="AL33" s="6"/>
      <c r="AM33" s="3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>
      <c r="A34" s="23">
        <v>5</v>
      </c>
      <c r="B34" s="23" t="s">
        <v>44</v>
      </c>
      <c r="C34" s="23" t="s">
        <v>0</v>
      </c>
      <c r="D34" s="35">
        <v>38190</v>
      </c>
      <c r="E34" s="29">
        <v>0.30902777777777779</v>
      </c>
      <c r="F34" s="3">
        <v>1.6</v>
      </c>
      <c r="G34" s="3">
        <v>1.45</v>
      </c>
      <c r="H34" s="3"/>
      <c r="I34" s="4">
        <v>0.5</v>
      </c>
      <c r="J34" s="4">
        <v>24.4</v>
      </c>
      <c r="K34" s="3">
        <v>4.9400000000000004</v>
      </c>
      <c r="L34" s="4">
        <v>72.400000000000006</v>
      </c>
      <c r="M34" s="4"/>
      <c r="N34" s="1" t="s">
        <v>68</v>
      </c>
      <c r="O34" s="5" t="s">
        <v>61</v>
      </c>
      <c r="P34" s="1" t="s">
        <v>53</v>
      </c>
      <c r="Q34" s="1" t="s">
        <v>69</v>
      </c>
      <c r="R34" s="4">
        <v>30</v>
      </c>
      <c r="S34" s="3">
        <v>0.88945261486992822</v>
      </c>
      <c r="T34" s="3">
        <v>1.9335566722501398</v>
      </c>
      <c r="U34" s="3">
        <v>0.4537293526213193</v>
      </c>
      <c r="V34" s="3">
        <v>0.4537293526213193</v>
      </c>
      <c r="W34" s="3">
        <f>V34*0.014</f>
        <v>6.3522109366984702E-3</v>
      </c>
      <c r="X34" s="3">
        <v>2.3872860248714591</v>
      </c>
      <c r="Y34" s="3"/>
      <c r="Z34" s="3">
        <v>23.841060161932312</v>
      </c>
      <c r="AA34" s="30">
        <v>8.8143785714285716</v>
      </c>
      <c r="AB34" s="30">
        <v>3.3730914285714291</v>
      </c>
      <c r="AC34" s="3">
        <v>12.187470000000001</v>
      </c>
      <c r="AD34" s="3"/>
      <c r="AE34" s="3"/>
      <c r="AF34" s="3">
        <v>80.687903974154509</v>
      </c>
      <c r="AG34" s="3">
        <v>12.743298260435227</v>
      </c>
      <c r="AH34" s="3">
        <v>26.228346186803773</v>
      </c>
      <c r="AI34" s="6">
        <v>0.36719684661525281</v>
      </c>
      <c r="AJ34" s="3"/>
      <c r="AK34" s="7">
        <f>SUM(X34+Z34+AG34)*0.014</f>
        <v>0.54560302226134594</v>
      </c>
      <c r="AL34" s="6"/>
      <c r="AM34" s="3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>
      <c r="A35" s="23">
        <v>5</v>
      </c>
      <c r="B35" s="23" t="s">
        <v>43</v>
      </c>
      <c r="C35" s="23" t="s">
        <v>0</v>
      </c>
      <c r="D35" s="35">
        <v>38190</v>
      </c>
      <c r="E35" s="29">
        <v>0.30972222222222223</v>
      </c>
      <c r="F35" s="3"/>
      <c r="G35" s="3"/>
      <c r="H35" s="3"/>
      <c r="I35" s="4">
        <v>0.8</v>
      </c>
      <c r="J35" s="4">
        <v>25.1</v>
      </c>
      <c r="K35" s="3">
        <v>3.5</v>
      </c>
      <c r="L35" s="4">
        <v>52.1</v>
      </c>
      <c r="M35" s="4"/>
      <c r="N35" s="1"/>
      <c r="O35" s="5"/>
      <c r="P35" s="1"/>
      <c r="Q35" s="1"/>
      <c r="R35" s="4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6"/>
      <c r="AJ35" s="3"/>
      <c r="AK35" s="7"/>
      <c r="AL35" s="6"/>
      <c r="AM35" s="3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>
      <c r="A36" s="23">
        <v>5</v>
      </c>
      <c r="B36" s="23" t="s">
        <v>43</v>
      </c>
      <c r="C36" s="23" t="s">
        <v>0</v>
      </c>
      <c r="D36" s="35">
        <v>38218</v>
      </c>
      <c r="E36" s="29">
        <v>0.33680555555555558</v>
      </c>
      <c r="F36" s="3">
        <v>1.2</v>
      </c>
      <c r="G36" s="3">
        <v>1.2</v>
      </c>
      <c r="H36" s="3"/>
      <c r="I36" s="4">
        <v>0.6</v>
      </c>
      <c r="J36" s="4">
        <v>22.2</v>
      </c>
      <c r="K36" s="3">
        <v>4.45</v>
      </c>
      <c r="L36" s="4">
        <v>61.5</v>
      </c>
      <c r="M36" s="4"/>
      <c r="N36" s="1" t="s">
        <v>45</v>
      </c>
      <c r="O36" s="5" t="s">
        <v>61</v>
      </c>
      <c r="P36" s="1" t="s">
        <v>53</v>
      </c>
      <c r="Q36" s="1" t="s">
        <v>70</v>
      </c>
      <c r="R36" s="4">
        <v>30</v>
      </c>
      <c r="S36" s="3">
        <v>1.3021597982317834</v>
      </c>
      <c r="T36" s="3">
        <v>4.2043566012691613</v>
      </c>
      <c r="U36" s="3">
        <v>1.9505146882801545</v>
      </c>
      <c r="V36" s="3">
        <v>1.9505146882801545</v>
      </c>
      <c r="W36" s="3">
        <f>V36*0.014</f>
        <v>2.7307205635922163E-2</v>
      </c>
      <c r="X36" s="3">
        <v>6.1548712895493161</v>
      </c>
      <c r="Y36" s="3"/>
      <c r="Z36" s="3">
        <v>15.928230681316155</v>
      </c>
      <c r="AA36" s="30">
        <v>6.0969285714285713</v>
      </c>
      <c r="AB36" s="30">
        <v>3.4940464285714277</v>
      </c>
      <c r="AC36" s="3">
        <v>9.5909749999999985</v>
      </c>
      <c r="AD36" s="3"/>
      <c r="AE36" s="3"/>
      <c r="AF36" s="3">
        <v>97.061816514953307</v>
      </c>
      <c r="AG36" s="3">
        <v>15.745408973880199</v>
      </c>
      <c r="AH36" s="3">
        <v>22.083101970865471</v>
      </c>
      <c r="AI36" s="6">
        <v>0.30916342759211662</v>
      </c>
      <c r="AJ36" s="3"/>
      <c r="AK36" s="7">
        <f t="shared" ref="AK36:AK83" si="0">SUM(X36+Z36+AG36)*0.014</f>
        <v>0.52959915322643947</v>
      </c>
      <c r="AL36" s="6"/>
      <c r="AM36" s="3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>
      <c r="A37" s="23">
        <v>5</v>
      </c>
      <c r="B37" s="23" t="s">
        <v>43</v>
      </c>
      <c r="C37" s="23" t="s">
        <v>0</v>
      </c>
      <c r="D37" s="35">
        <v>38237</v>
      </c>
      <c r="E37" s="29">
        <v>0.31944444444444448</v>
      </c>
      <c r="F37" s="3">
        <v>2.1</v>
      </c>
      <c r="G37" s="3">
        <v>1.5</v>
      </c>
      <c r="H37" s="26">
        <f>SUM(G30:G37)/5</f>
        <v>1.4200000000000002</v>
      </c>
      <c r="I37" s="4">
        <v>1.05</v>
      </c>
      <c r="J37" s="4">
        <v>20.5</v>
      </c>
      <c r="K37" s="3">
        <v>6.37</v>
      </c>
      <c r="L37" s="4">
        <v>84.3</v>
      </c>
      <c r="M37" s="27">
        <f>SUM(L30:L37)/8</f>
        <v>59.51250000000001</v>
      </c>
      <c r="N37" s="1" t="s">
        <v>63</v>
      </c>
      <c r="O37" s="5" t="s">
        <v>71</v>
      </c>
      <c r="P37" s="1" t="s">
        <v>72</v>
      </c>
      <c r="Q37" s="1" t="s">
        <v>69</v>
      </c>
      <c r="R37" s="4">
        <v>28</v>
      </c>
      <c r="S37" s="3">
        <v>0.1682242990654205</v>
      </c>
      <c r="T37" s="3">
        <v>0.54995614482407174</v>
      </c>
      <c r="U37" s="3">
        <v>0.25241954789507881</v>
      </c>
      <c r="V37" s="3">
        <v>0.25241954789507881</v>
      </c>
      <c r="W37" s="3">
        <f>V37*0.014</f>
        <v>3.5338736705311036E-3</v>
      </c>
      <c r="X37" s="3">
        <v>0.80237569271915055</v>
      </c>
      <c r="Y37" s="26">
        <f>SUM(X30:X37)/5</f>
        <v>3.2225584079654168</v>
      </c>
      <c r="Z37" s="3">
        <v>19.577641445241429</v>
      </c>
      <c r="AA37" s="30">
        <v>17.369385714285713</v>
      </c>
      <c r="AB37" s="30">
        <v>0.05</v>
      </c>
      <c r="AC37" s="3">
        <f>AA37+AB37</f>
        <v>17.419385714285713</v>
      </c>
      <c r="AD37" s="26">
        <f>SUM(AC30:AC37)/5</f>
        <v>11.788479142857145</v>
      </c>
      <c r="AE37" s="3"/>
      <c r="AF37" s="3">
        <v>96.118068585063611</v>
      </c>
      <c r="AG37" s="3">
        <v>14.91582339158021</v>
      </c>
      <c r="AH37" s="3">
        <v>20.380017137960579</v>
      </c>
      <c r="AI37" s="6">
        <v>0.28532023993144812</v>
      </c>
      <c r="AJ37" s="26">
        <f>SUM(AI30:AI37)/5</f>
        <v>0.36503747461868041</v>
      </c>
      <c r="AK37" s="7">
        <f t="shared" si="0"/>
        <v>0.49414176741357108</v>
      </c>
      <c r="AL37" s="7">
        <f>SUM(AK30:AK37)/5</f>
        <v>0.57884501344859485</v>
      </c>
      <c r="AM37" s="3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>
      <c r="A38" s="37">
        <v>5</v>
      </c>
      <c r="B38" s="23" t="s">
        <v>43</v>
      </c>
      <c r="C38" s="23" t="s">
        <v>0</v>
      </c>
      <c r="D38" s="38">
        <v>38517</v>
      </c>
      <c r="E38" s="29"/>
      <c r="F38" s="39">
        <v>2.15</v>
      </c>
      <c r="G38" s="3">
        <v>1.45</v>
      </c>
      <c r="H38" s="26"/>
      <c r="I38" s="40">
        <v>1</v>
      </c>
      <c r="J38" s="33">
        <v>21.4</v>
      </c>
      <c r="K38" s="31">
        <v>3.92</v>
      </c>
      <c r="L38" s="33">
        <v>53</v>
      </c>
      <c r="M38" s="27"/>
      <c r="N38" s="1"/>
      <c r="O38" s="5"/>
      <c r="P38" s="1"/>
      <c r="Q38" s="1"/>
      <c r="R38" s="33">
        <v>28.4</v>
      </c>
      <c r="S38" s="31">
        <v>1.1425327408412405</v>
      </c>
      <c r="T38" s="31">
        <v>6.2338138925294899</v>
      </c>
      <c r="U38" s="3">
        <f t="shared" ref="U38:W53" si="1">T38*0.014</f>
        <v>8.7273394495412854E-2</v>
      </c>
      <c r="V38" s="31">
        <v>1.5795341922695736</v>
      </c>
      <c r="W38" s="3">
        <f t="shared" ref="W38:W43" si="2">V38*0.014</f>
        <v>2.2113478691774029E-2</v>
      </c>
      <c r="X38" s="31">
        <v>7.8133480847990633</v>
      </c>
      <c r="Y38" s="26"/>
      <c r="Z38" s="31">
        <v>24.326093388760054</v>
      </c>
      <c r="AA38" s="31">
        <v>3.5708621428571434</v>
      </c>
      <c r="AB38" s="31">
        <v>2.7497339170386903</v>
      </c>
      <c r="AC38" s="3">
        <f t="shared" ref="AC38:AC43" si="3">AA38+AB38</f>
        <v>6.3205960598958342</v>
      </c>
      <c r="AD38" s="26"/>
      <c r="AE38" s="31">
        <v>0.56495654982830723</v>
      </c>
      <c r="AF38" s="31">
        <v>67.580718205940443</v>
      </c>
      <c r="AG38" s="31">
        <v>10.99824508332753</v>
      </c>
      <c r="AH38" s="31">
        <v>35.324338472087582</v>
      </c>
      <c r="AI38" s="6">
        <f t="shared" ref="AI38:AI83" si="4">AH38*0.014</f>
        <v>0.49454073860922615</v>
      </c>
      <c r="AJ38" s="26"/>
      <c r="AK38" s="7">
        <f t="shared" si="0"/>
        <v>0.60392761179641308</v>
      </c>
      <c r="AL38" s="7"/>
      <c r="AM38" s="31">
        <v>6.1446819646151969</v>
      </c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>
      <c r="A39" s="37">
        <v>5</v>
      </c>
      <c r="B39" s="23" t="s">
        <v>43</v>
      </c>
      <c r="C39" s="23" t="s">
        <v>0</v>
      </c>
      <c r="D39" s="38">
        <v>38546</v>
      </c>
      <c r="E39" s="29"/>
      <c r="F39" s="39">
        <v>2.1</v>
      </c>
      <c r="G39" s="3">
        <v>1.2</v>
      </c>
      <c r="H39" s="26"/>
      <c r="I39" s="40">
        <v>0.5</v>
      </c>
      <c r="J39" s="33">
        <v>22.2</v>
      </c>
      <c r="K39" s="31">
        <v>5.59</v>
      </c>
      <c r="L39" s="33">
        <v>76.400000000000006</v>
      </c>
      <c r="M39" s="27"/>
      <c r="N39" s="1"/>
      <c r="O39" s="5"/>
      <c r="P39" s="1"/>
      <c r="Q39" s="1"/>
      <c r="R39" s="40">
        <v>28</v>
      </c>
      <c r="S39" s="31">
        <v>0.25429662635264161</v>
      </c>
      <c r="T39" s="31">
        <v>0.16809004913594183</v>
      </c>
      <c r="U39" s="3">
        <f t="shared" si="1"/>
        <v>2.3532606879031856E-3</v>
      </c>
      <c r="V39" s="31">
        <v>0.2558845391476709</v>
      </c>
      <c r="W39" s="3">
        <f t="shared" si="2"/>
        <v>3.5823835480673924E-3</v>
      </c>
      <c r="X39" s="31">
        <v>0.42397458828361273</v>
      </c>
      <c r="Y39" s="26"/>
      <c r="Z39" s="31">
        <v>13.830737235839972</v>
      </c>
      <c r="AA39" s="31">
        <v>11.542004285714286</v>
      </c>
      <c r="AB39" s="31">
        <v>1.742646024181544</v>
      </c>
      <c r="AC39" s="3">
        <f t="shared" si="3"/>
        <v>13.284650309895831</v>
      </c>
      <c r="AD39" s="26"/>
      <c r="AE39" s="31">
        <v>0.8688225897159344</v>
      </c>
      <c r="AF39" s="31">
        <v>70.642973752142723</v>
      </c>
      <c r="AG39" s="31">
        <v>12.496375502782533</v>
      </c>
      <c r="AH39" s="31">
        <v>26.327112738622503</v>
      </c>
      <c r="AI39" s="6">
        <f t="shared" si="4"/>
        <v>0.36857957834071503</v>
      </c>
      <c r="AJ39" s="26"/>
      <c r="AK39" s="7">
        <f t="shared" si="0"/>
        <v>0.37451522257668562</v>
      </c>
      <c r="AL39" s="7"/>
      <c r="AM39" s="31">
        <v>5.6530770651388362</v>
      </c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>
      <c r="A40" s="37">
        <v>5</v>
      </c>
      <c r="B40" s="23" t="s">
        <v>43</v>
      </c>
      <c r="C40" s="23" t="s">
        <v>0</v>
      </c>
      <c r="D40" s="38">
        <v>38559</v>
      </c>
      <c r="E40" s="29"/>
      <c r="F40" s="39">
        <v>1.9</v>
      </c>
      <c r="G40" s="3">
        <v>1.5</v>
      </c>
      <c r="H40" s="26"/>
      <c r="I40" s="40">
        <v>1</v>
      </c>
      <c r="J40" s="33">
        <v>22.7</v>
      </c>
      <c r="K40" s="31">
        <v>3.22</v>
      </c>
      <c r="L40" s="33">
        <v>45.7</v>
      </c>
      <c r="M40" s="27"/>
      <c r="N40" s="1"/>
      <c r="O40" s="5"/>
      <c r="P40" s="1"/>
      <c r="Q40" s="1"/>
      <c r="R40" s="40">
        <v>29.2</v>
      </c>
      <c r="S40" s="31">
        <v>0.84136660808435848</v>
      </c>
      <c r="T40" s="31">
        <v>5.1417620476424428</v>
      </c>
      <c r="U40" s="3">
        <f t="shared" si="1"/>
        <v>7.1984668666994198E-2</v>
      </c>
      <c r="V40" s="31">
        <v>1.1688553022794845</v>
      </c>
      <c r="W40" s="3">
        <f t="shared" si="2"/>
        <v>1.6363974231912784E-2</v>
      </c>
      <c r="X40" s="31">
        <v>6.3106173499219276</v>
      </c>
      <c r="Y40" s="26"/>
      <c r="Z40" s="31">
        <v>12.697510992324062</v>
      </c>
      <c r="AA40" s="31">
        <v>4.0299114028049203</v>
      </c>
      <c r="AB40" s="31">
        <v>3.0928588300896198</v>
      </c>
      <c r="AC40" s="3">
        <f t="shared" si="3"/>
        <v>7.1227702328945401</v>
      </c>
      <c r="AD40" s="26"/>
      <c r="AE40" s="31">
        <v>0.56577866069494864</v>
      </c>
      <c r="AF40" s="31">
        <v>51.86548293014328</v>
      </c>
      <c r="AG40" s="31">
        <v>7.3467181048486223</v>
      </c>
      <c r="AH40" s="31">
        <v>20.044229097172686</v>
      </c>
      <c r="AI40" s="6">
        <f t="shared" si="4"/>
        <v>0.28061920736041762</v>
      </c>
      <c r="AJ40" s="26"/>
      <c r="AK40" s="7">
        <f t="shared" si="0"/>
        <v>0.3689678502593246</v>
      </c>
      <c r="AL40" s="7"/>
      <c r="AM40" s="31">
        <v>7.0596805525876318</v>
      </c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>
      <c r="A41" s="37">
        <v>5</v>
      </c>
      <c r="B41" s="23" t="s">
        <v>43</v>
      </c>
      <c r="C41" s="23" t="s">
        <v>0</v>
      </c>
      <c r="D41" s="38">
        <v>38574</v>
      </c>
      <c r="E41" s="29"/>
      <c r="F41" s="39">
        <v>1.55</v>
      </c>
      <c r="G41" s="3">
        <v>1.25</v>
      </c>
      <c r="H41" s="26"/>
      <c r="I41" s="40">
        <v>0.75</v>
      </c>
      <c r="J41" s="33">
        <v>24.7</v>
      </c>
      <c r="K41" s="31">
        <v>1.59</v>
      </c>
      <c r="L41" s="33">
        <v>22.7</v>
      </c>
      <c r="M41" s="27"/>
      <c r="N41" s="1"/>
      <c r="O41" s="5"/>
      <c r="P41" s="1"/>
      <c r="Q41" s="1"/>
      <c r="R41" s="33">
        <v>29</v>
      </c>
      <c r="S41" s="31">
        <v>1.3865395973154362</v>
      </c>
      <c r="T41" s="31">
        <v>3.0202874861785487</v>
      </c>
      <c r="U41" s="3">
        <f t="shared" si="1"/>
        <v>4.2284024806499683E-2</v>
      </c>
      <c r="V41" s="31">
        <v>0.68657086223984132</v>
      </c>
      <c r="W41" s="3">
        <f t="shared" si="2"/>
        <v>9.6119920713577788E-3</v>
      </c>
      <c r="X41" s="31">
        <v>3.7068583484183901</v>
      </c>
      <c r="Y41" s="26"/>
      <c r="Z41" s="31">
        <v>23.382078074635675</v>
      </c>
      <c r="AA41" s="31">
        <v>10.092787048534268</v>
      </c>
      <c r="AB41" s="31">
        <v>4.0765253870006886</v>
      </c>
      <c r="AC41" s="3">
        <f t="shared" si="3"/>
        <v>14.169312435534955</v>
      </c>
      <c r="AD41" s="26"/>
      <c r="AE41" s="31">
        <v>0.7122989978838179</v>
      </c>
      <c r="AF41" s="31">
        <v>96.14033662743951</v>
      </c>
      <c r="AG41" s="31">
        <v>15.983221488001133</v>
      </c>
      <c r="AH41" s="31">
        <v>39.365299562636807</v>
      </c>
      <c r="AI41" s="6">
        <f t="shared" si="4"/>
        <v>0.55111419387691529</v>
      </c>
      <c r="AJ41" s="26"/>
      <c r="AK41" s="7">
        <f t="shared" si="0"/>
        <v>0.60301021075477279</v>
      </c>
      <c r="AL41" s="7"/>
      <c r="AM41" s="31">
        <v>6.0150787936971053</v>
      </c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>
      <c r="A42" s="37">
        <v>5</v>
      </c>
      <c r="B42" s="23" t="s">
        <v>43</v>
      </c>
      <c r="C42" s="23" t="s">
        <v>0</v>
      </c>
      <c r="D42" s="38">
        <v>38588</v>
      </c>
      <c r="E42" s="29"/>
      <c r="F42" s="39">
        <v>1.6</v>
      </c>
      <c r="G42" s="3">
        <v>1.3</v>
      </c>
      <c r="H42" s="26"/>
      <c r="I42" s="40">
        <v>0.75</v>
      </c>
      <c r="J42" s="33">
        <v>23</v>
      </c>
      <c r="K42" s="31">
        <v>6.8</v>
      </c>
      <c r="L42" s="33">
        <v>52</v>
      </c>
      <c r="M42" s="27"/>
      <c r="N42" s="1"/>
      <c r="O42" s="5"/>
      <c r="P42" s="1"/>
      <c r="Q42" s="1"/>
      <c r="R42" s="33">
        <v>30.7</v>
      </c>
      <c r="S42" s="31">
        <v>1.1816680012631673</v>
      </c>
      <c r="T42" s="31">
        <v>3.2140067984525174</v>
      </c>
      <c r="U42" s="3">
        <f t="shared" si="1"/>
        <v>4.4996095178335242E-2</v>
      </c>
      <c r="V42" s="31">
        <v>0.64234390485629322</v>
      </c>
      <c r="W42" s="3">
        <f t="shared" si="2"/>
        <v>8.9928146679881058E-3</v>
      </c>
      <c r="X42" s="31">
        <v>3.8563507033088107</v>
      </c>
      <c r="Y42" s="26"/>
      <c r="Z42" s="31">
        <v>14.290220895027486</v>
      </c>
      <c r="AA42" s="31">
        <v>11.705551989279437</v>
      </c>
      <c r="AB42" s="31">
        <v>2.0318756015775601</v>
      </c>
      <c r="AC42" s="3">
        <f t="shared" si="3"/>
        <v>13.737427590856997</v>
      </c>
      <c r="AD42" s="26"/>
      <c r="AE42" s="31">
        <v>0.85209198824604659</v>
      </c>
      <c r="AF42" s="31">
        <v>78.272229776448768</v>
      </c>
      <c r="AG42" s="31">
        <v>13.154364701132941</v>
      </c>
      <c r="AH42" s="31">
        <v>27.444585596160429</v>
      </c>
      <c r="AI42" s="6">
        <f t="shared" si="4"/>
        <v>0.38422419834624599</v>
      </c>
      <c r="AJ42" s="26"/>
      <c r="AK42" s="7">
        <f t="shared" si="0"/>
        <v>0.43821310819256937</v>
      </c>
      <c r="AL42" s="7"/>
      <c r="AM42" s="31">
        <v>5.9502858218388486</v>
      </c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>
      <c r="A43" s="37">
        <v>5</v>
      </c>
      <c r="B43" s="23" t="s">
        <v>43</v>
      </c>
      <c r="C43" s="23" t="s">
        <v>0</v>
      </c>
      <c r="D43" s="38">
        <v>38603</v>
      </c>
      <c r="E43" s="29"/>
      <c r="F43" s="39">
        <v>1.4</v>
      </c>
      <c r="G43" s="3">
        <v>1.175</v>
      </c>
      <c r="H43" s="26">
        <f>SUM(G38:G43)/6</f>
        <v>1.3125</v>
      </c>
      <c r="I43" s="40">
        <v>0.7</v>
      </c>
      <c r="J43" s="33">
        <v>21.9</v>
      </c>
      <c r="K43" s="31">
        <v>3.97</v>
      </c>
      <c r="L43" s="33">
        <v>53.1</v>
      </c>
      <c r="M43" s="27">
        <f>SUM(L38:L43)/6</f>
        <v>50.483333333333341</v>
      </c>
      <c r="N43" s="1"/>
      <c r="O43" s="5"/>
      <c r="P43" s="1"/>
      <c r="Q43" s="1"/>
      <c r="R43" s="33">
        <v>29.9</v>
      </c>
      <c r="S43" s="31">
        <v>0.95409443458062448</v>
      </c>
      <c r="T43" s="31">
        <v>4.0583640359893103</v>
      </c>
      <c r="U43" s="3">
        <f t="shared" si="1"/>
        <v>5.6817096503850348E-2</v>
      </c>
      <c r="V43" s="31">
        <v>0.57284440039643203</v>
      </c>
      <c r="W43" s="3">
        <f t="shared" si="2"/>
        <v>8.0198216055500492E-3</v>
      </c>
      <c r="X43" s="31">
        <v>4.6312084363857426</v>
      </c>
      <c r="Y43" s="26">
        <f>SUM(X38:X43)/6</f>
        <v>4.4570595851862578</v>
      </c>
      <c r="Z43" s="31">
        <v>14.347211052621978</v>
      </c>
      <c r="AA43" s="31">
        <v>12.79638571428571</v>
      </c>
      <c r="AB43" s="31">
        <v>1.8657742857142878</v>
      </c>
      <c r="AC43" s="3">
        <f t="shared" si="3"/>
        <v>14.662159999999998</v>
      </c>
      <c r="AD43" s="26">
        <f>SUM(AC38:AC43)/6</f>
        <v>11.549486104846359</v>
      </c>
      <c r="AE43" s="31">
        <v>0.87274901612625366</v>
      </c>
      <c r="AF43" s="31">
        <v>100.28554849633254</v>
      </c>
      <c r="AG43" s="31">
        <v>16.926313118183927</v>
      </c>
      <c r="AH43" s="31">
        <v>31.273524170805906</v>
      </c>
      <c r="AI43" s="6">
        <f t="shared" si="4"/>
        <v>0.43782933839128269</v>
      </c>
      <c r="AJ43" s="26">
        <f>SUM(AI38:AI43)/6</f>
        <v>0.41948454248746714</v>
      </c>
      <c r="AK43" s="7">
        <f t="shared" si="0"/>
        <v>0.50266625650068308</v>
      </c>
      <c r="AL43" s="7">
        <f>SUM(AK38:AK43)/6</f>
        <v>0.48188337668007475</v>
      </c>
      <c r="AM43" s="31">
        <v>5.9248312255665319</v>
      </c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>
      <c r="A44" s="1">
        <v>5</v>
      </c>
      <c r="B44" s="1" t="s">
        <v>43</v>
      </c>
      <c r="C44" s="23" t="s">
        <v>0</v>
      </c>
      <c r="D44" s="41">
        <v>38888</v>
      </c>
      <c r="E44" s="29">
        <v>0.33333333333333331</v>
      </c>
      <c r="F44" s="3">
        <v>2.2000000000000002</v>
      </c>
      <c r="G44" s="3">
        <v>1.45</v>
      </c>
      <c r="H44" s="26"/>
      <c r="I44" s="40"/>
      <c r="J44" s="4">
        <v>21</v>
      </c>
      <c r="K44" s="31">
        <v>4.95</v>
      </c>
      <c r="L44" s="33">
        <v>59</v>
      </c>
      <c r="M44" s="27"/>
      <c r="N44" s="1" t="s">
        <v>45</v>
      </c>
      <c r="O44" s="5" t="s">
        <v>73</v>
      </c>
      <c r="P44" s="1" t="s">
        <v>53</v>
      </c>
      <c r="Q44" s="1" t="s">
        <v>60</v>
      </c>
      <c r="R44" s="4">
        <v>28.9</v>
      </c>
      <c r="S44" s="42">
        <v>0.66798575385833003</v>
      </c>
      <c r="T44" s="4">
        <v>5.5532316205841639</v>
      </c>
      <c r="U44" s="3">
        <f t="shared" si="1"/>
        <v>7.7745242688178298E-2</v>
      </c>
      <c r="V44" s="31">
        <v>2.2345803842264913</v>
      </c>
      <c r="W44" s="3">
        <f t="shared" si="1"/>
        <v>3.1284125379170878E-2</v>
      </c>
      <c r="X44" s="3">
        <v>7.7878120048106556</v>
      </c>
      <c r="Y44" s="26"/>
      <c r="Z44" s="3">
        <v>63.742438696162473</v>
      </c>
      <c r="AA44" s="3">
        <v>2.9548436746987941</v>
      </c>
      <c r="AB44" s="3">
        <v>3.2392385315512042</v>
      </c>
      <c r="AC44" s="3">
        <v>6.1940822062499983</v>
      </c>
      <c r="AD44" s="26"/>
      <c r="AE44" s="3">
        <v>0.47704301885391126</v>
      </c>
      <c r="AF44" s="3">
        <v>70.650820094378673</v>
      </c>
      <c r="AG44" s="3">
        <v>9.3047128202272908</v>
      </c>
      <c r="AH44" s="3">
        <v>73.047151516389761</v>
      </c>
      <c r="AI44" s="6">
        <f t="shared" si="4"/>
        <v>1.0226601212294566</v>
      </c>
      <c r="AJ44" s="26"/>
      <c r="AK44" s="7">
        <f t="shared" si="0"/>
        <v>1.1316894892968059</v>
      </c>
      <c r="AL44" s="7"/>
      <c r="AM44" s="3">
        <v>7.5930145786759331</v>
      </c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>
      <c r="A45" s="1">
        <v>5</v>
      </c>
      <c r="B45" s="1" t="s">
        <v>43</v>
      </c>
      <c r="C45" s="23" t="s">
        <v>0</v>
      </c>
      <c r="D45" s="41">
        <v>38903</v>
      </c>
      <c r="E45" s="43">
        <v>0.33680555555555558</v>
      </c>
      <c r="F45" s="3">
        <v>2.2000000000000002</v>
      </c>
      <c r="G45" s="44">
        <v>1.3</v>
      </c>
      <c r="H45" s="45"/>
      <c r="I45" s="45"/>
      <c r="J45" s="4">
        <v>23.5</v>
      </c>
      <c r="K45" s="44">
        <v>3.78</v>
      </c>
      <c r="L45" s="45">
        <f>(50.4+49.1)/2</f>
        <v>49.75</v>
      </c>
      <c r="M45" s="12"/>
      <c r="N45" s="44" t="s">
        <v>45</v>
      </c>
      <c r="O45" s="46">
        <v>0</v>
      </c>
      <c r="P45" s="47"/>
      <c r="Q45" s="44" t="s">
        <v>67</v>
      </c>
      <c r="R45" s="4">
        <v>26.6</v>
      </c>
      <c r="S45" s="42">
        <v>0.32500000000000001</v>
      </c>
      <c r="T45" s="4">
        <v>7.1542473919523086</v>
      </c>
      <c r="U45" s="3">
        <f t="shared" si="1"/>
        <v>0.10015946348733232</v>
      </c>
      <c r="V45" s="31">
        <v>2.6289180990899901</v>
      </c>
      <c r="W45" s="3">
        <f t="shared" si="1"/>
        <v>3.6804853387259862E-2</v>
      </c>
      <c r="X45" s="3">
        <v>9.7831654910422987</v>
      </c>
      <c r="Y45" s="26"/>
      <c r="Z45" s="3">
        <v>38.045598859998755</v>
      </c>
      <c r="AA45" s="3">
        <v>8.9198192405063281</v>
      </c>
      <c r="AB45" s="3">
        <v>11.451926592306176</v>
      </c>
      <c r="AC45" s="3">
        <v>20.371745832812504</v>
      </c>
      <c r="AD45" s="26"/>
      <c r="AE45" s="3">
        <v>0.43785247046128428</v>
      </c>
      <c r="AF45" s="3">
        <v>78.651551758999915</v>
      </c>
      <c r="AG45" s="3">
        <v>12.966768606978691</v>
      </c>
      <c r="AH45" s="3">
        <v>51.012367466977445</v>
      </c>
      <c r="AI45" s="6">
        <f t="shared" si="4"/>
        <v>0.71417314453768421</v>
      </c>
      <c r="AJ45" s="26"/>
      <c r="AK45" s="7">
        <f t="shared" si="0"/>
        <v>0.85113746141227642</v>
      </c>
      <c r="AL45" s="7"/>
      <c r="AM45" s="3">
        <v>6.065624685912093</v>
      </c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>
      <c r="A46" s="1">
        <v>5</v>
      </c>
      <c r="B46" s="1" t="s">
        <v>43</v>
      </c>
      <c r="C46" s="23" t="s">
        <v>0</v>
      </c>
      <c r="D46" s="41">
        <v>38917</v>
      </c>
      <c r="E46" s="29">
        <v>0.33333333333333331</v>
      </c>
      <c r="F46" s="3">
        <v>2.2999999999999998</v>
      </c>
      <c r="G46" s="3">
        <v>1</v>
      </c>
      <c r="H46" s="27"/>
      <c r="I46" s="27"/>
      <c r="J46" s="4">
        <v>25.1</v>
      </c>
      <c r="K46" s="3">
        <f>(3.07+3.74)/2</f>
        <v>3.4050000000000002</v>
      </c>
      <c r="L46" s="4">
        <f>(44.7+45)/2</f>
        <v>44.85</v>
      </c>
      <c r="M46" s="4"/>
      <c r="N46" s="1" t="s">
        <v>45</v>
      </c>
      <c r="O46" s="5">
        <v>2</v>
      </c>
      <c r="P46" s="1" t="s">
        <v>74</v>
      </c>
      <c r="Q46" s="1" t="s">
        <v>60</v>
      </c>
      <c r="R46" s="4">
        <v>27.2</v>
      </c>
      <c r="S46" s="42">
        <v>0.80584215135895698</v>
      </c>
      <c r="T46" s="4">
        <v>8.4137586232605468</v>
      </c>
      <c r="U46" s="3">
        <f t="shared" si="1"/>
        <v>0.11779262072564765</v>
      </c>
      <c r="V46" s="31">
        <v>2.8311425682507583</v>
      </c>
      <c r="W46" s="3">
        <f t="shared" si="1"/>
        <v>3.9635995955510615E-2</v>
      </c>
      <c r="X46" s="3">
        <v>11.244901191511305</v>
      </c>
      <c r="Y46" s="26"/>
      <c r="Z46" s="3">
        <v>29.870494799926718</v>
      </c>
      <c r="AA46" s="3">
        <v>10.253981012658228</v>
      </c>
      <c r="AB46" s="3">
        <v>5.1753435185917773</v>
      </c>
      <c r="AC46" s="3">
        <v>15.429324531250005</v>
      </c>
      <c r="AD46" s="26"/>
      <c r="AE46" s="3">
        <v>0.66457744095603011</v>
      </c>
      <c r="AF46" s="3">
        <v>103.56763334613952</v>
      </c>
      <c r="AG46" s="3">
        <v>16.345956944487245</v>
      </c>
      <c r="AH46" s="3">
        <v>46.216451744413959</v>
      </c>
      <c r="AI46" s="6">
        <f t="shared" si="4"/>
        <v>0.64703032442179542</v>
      </c>
      <c r="AJ46" s="26"/>
      <c r="AK46" s="7">
        <f t="shared" si="0"/>
        <v>0.80445894110295368</v>
      </c>
      <c r="AL46" s="7"/>
      <c r="AM46" s="3">
        <v>6.335978596901187</v>
      </c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>
      <c r="A47" s="1">
        <v>5</v>
      </c>
      <c r="B47" s="1" t="s">
        <v>43</v>
      </c>
      <c r="C47" s="23" t="s">
        <v>0</v>
      </c>
      <c r="D47" s="41">
        <v>38931</v>
      </c>
      <c r="E47" s="29">
        <v>0.34722222222222227</v>
      </c>
      <c r="F47" s="3">
        <v>1.9</v>
      </c>
      <c r="G47" s="3">
        <v>1</v>
      </c>
      <c r="H47" s="4"/>
      <c r="I47" s="4"/>
      <c r="J47" s="4">
        <v>26.4</v>
      </c>
      <c r="K47" s="3">
        <f>(4+3.97)/2</f>
        <v>3.9850000000000003</v>
      </c>
      <c r="L47" s="33">
        <f>(57.4+57.9)/2</f>
        <v>57.65</v>
      </c>
      <c r="M47" s="4"/>
      <c r="N47" s="3" t="s">
        <v>63</v>
      </c>
      <c r="O47" s="5">
        <v>2</v>
      </c>
      <c r="P47" s="3" t="s">
        <v>53</v>
      </c>
      <c r="Q47" s="3" t="s">
        <v>49</v>
      </c>
      <c r="R47" s="4">
        <v>29.1</v>
      </c>
      <c r="S47" s="42">
        <v>1.8122073396493521</v>
      </c>
      <c r="T47" s="4">
        <v>5.5695346320346335</v>
      </c>
      <c r="U47" s="3">
        <f t="shared" si="1"/>
        <v>7.7973484848484875E-2</v>
      </c>
      <c r="V47" s="31">
        <v>2.0458511050794881</v>
      </c>
      <c r="W47" s="3">
        <f t="shared" si="1"/>
        <v>2.8641915471112833E-2</v>
      </c>
      <c r="X47" s="3">
        <v>7.6153857371141216</v>
      </c>
      <c r="Y47" s="26"/>
      <c r="Z47" s="3">
        <v>91.325824383897967</v>
      </c>
      <c r="AA47" s="3">
        <v>11.907782405063291</v>
      </c>
      <c r="AB47" s="3">
        <v>6.8067456277492093</v>
      </c>
      <c r="AC47" s="3">
        <v>18.714528032812499</v>
      </c>
      <c r="AD47" s="26"/>
      <c r="AE47" s="3">
        <v>0.63628547747424746</v>
      </c>
      <c r="AF47" s="3">
        <v>111.20040644304768</v>
      </c>
      <c r="AG47" s="3">
        <v>18.871690351708811</v>
      </c>
      <c r="AH47" s="3">
        <v>110.19751473560677</v>
      </c>
      <c r="AI47" s="6">
        <f t="shared" si="4"/>
        <v>1.5427652062984949</v>
      </c>
      <c r="AJ47" s="26"/>
      <c r="AK47" s="7">
        <f t="shared" si="0"/>
        <v>1.6493806066180927</v>
      </c>
      <c r="AL47" s="7"/>
      <c r="AM47" s="3">
        <v>5.8924454762992973</v>
      </c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>
      <c r="A48" s="1">
        <v>5</v>
      </c>
      <c r="B48" s="1" t="s">
        <v>43</v>
      </c>
      <c r="C48" s="23" t="s">
        <v>0</v>
      </c>
      <c r="D48" s="41">
        <v>38945</v>
      </c>
      <c r="E48" s="29">
        <v>0.31944444444444448</v>
      </c>
      <c r="F48" s="3">
        <v>1.9</v>
      </c>
      <c r="G48" s="3">
        <v>1.5</v>
      </c>
      <c r="H48" s="4"/>
      <c r="I48" s="4"/>
      <c r="J48" s="4">
        <v>22.2</v>
      </c>
      <c r="K48" s="3">
        <v>2.78</v>
      </c>
      <c r="L48" s="33">
        <v>43.4</v>
      </c>
      <c r="M48" s="4"/>
      <c r="N48" s="3" t="s">
        <v>49</v>
      </c>
      <c r="O48" s="5">
        <v>0</v>
      </c>
      <c r="P48" s="3"/>
      <c r="Q48" s="3" t="s">
        <v>67</v>
      </c>
      <c r="R48" s="4">
        <v>28.8</v>
      </c>
      <c r="S48" s="42">
        <v>2.0749169759718695</v>
      </c>
      <c r="T48" s="4">
        <v>14.925151697548436</v>
      </c>
      <c r="U48" s="3">
        <f t="shared" si="1"/>
        <v>0.20895212376567812</v>
      </c>
      <c r="V48" s="31">
        <v>3.0030333670374119</v>
      </c>
      <c r="W48" s="3">
        <f t="shared" si="1"/>
        <v>4.2042467138523769E-2</v>
      </c>
      <c r="X48" s="3">
        <v>17.928185064585847</v>
      </c>
      <c r="Y48" s="26"/>
      <c r="Z48" s="3">
        <v>44.494858329070503</v>
      </c>
      <c r="AA48" s="3">
        <v>2.0737943037974684</v>
      </c>
      <c r="AB48" s="3">
        <v>3.375385227452532</v>
      </c>
      <c r="AC48" s="3">
        <v>5.4491795312500004</v>
      </c>
      <c r="AD48" s="26"/>
      <c r="AE48" s="3">
        <v>0.38057000910038941</v>
      </c>
      <c r="AF48" s="3">
        <v>62.917398003472613</v>
      </c>
      <c r="AG48" s="3">
        <v>9.4159965137226962</v>
      </c>
      <c r="AH48" s="3">
        <v>53.910854842793199</v>
      </c>
      <c r="AI48" s="6">
        <f t="shared" si="4"/>
        <v>0.75475196779910481</v>
      </c>
      <c r="AJ48" s="26"/>
      <c r="AK48" s="7">
        <f t="shared" si="0"/>
        <v>1.0057465587033068</v>
      </c>
      <c r="AL48" s="7"/>
      <c r="AM48" s="3">
        <v>6.6819691268765853</v>
      </c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>
      <c r="A49" s="1">
        <v>5</v>
      </c>
      <c r="B49" s="1" t="s">
        <v>43</v>
      </c>
      <c r="C49" s="23" t="s">
        <v>0</v>
      </c>
      <c r="D49" s="41">
        <v>38973</v>
      </c>
      <c r="E49" s="29">
        <v>0.33680555555555558</v>
      </c>
      <c r="F49" s="3">
        <v>1.3</v>
      </c>
      <c r="G49" s="3">
        <v>1.3</v>
      </c>
      <c r="H49" s="26">
        <f>SUM(G44:G49)/6</f>
        <v>1.2583333333333333</v>
      </c>
      <c r="I49" s="4"/>
      <c r="J49" s="4">
        <v>18</v>
      </c>
      <c r="K49" s="3">
        <v>5.86</v>
      </c>
      <c r="L49" s="33">
        <f>(76+77.2)/2</f>
        <v>76.599999999999994</v>
      </c>
      <c r="M49" s="27">
        <f>SUM(L44:L49)/6</f>
        <v>55.208333333333336</v>
      </c>
      <c r="N49" s="3" t="s">
        <v>63</v>
      </c>
      <c r="O49" s="5">
        <v>0</v>
      </c>
      <c r="P49" s="3"/>
      <c r="Q49" s="3" t="s">
        <v>67</v>
      </c>
      <c r="R49" s="4">
        <v>31</v>
      </c>
      <c r="S49" s="42">
        <v>0.99368675073952994</v>
      </c>
      <c r="T49" s="4">
        <v>3.7304217830647226</v>
      </c>
      <c r="U49" s="3">
        <f t="shared" si="1"/>
        <v>5.2225904962906119E-2</v>
      </c>
      <c r="V49" s="31">
        <v>1.0414560161779576</v>
      </c>
      <c r="W49" s="3">
        <f t="shared" si="1"/>
        <v>1.4580384226491406E-2</v>
      </c>
      <c r="X49" s="3">
        <v>4.77187779924268</v>
      </c>
      <c r="Y49" s="26">
        <f>SUM(X44:X49)/6</f>
        <v>9.8552212147178189</v>
      </c>
      <c r="Z49" s="3">
        <v>83.337096709416599</v>
      </c>
      <c r="AA49" s="3">
        <v>8.290940126582278</v>
      </c>
      <c r="AB49" s="3">
        <v>2.9742523994593855</v>
      </c>
      <c r="AC49" s="3">
        <v>11.265192526041663</v>
      </c>
      <c r="AD49" s="26">
        <f>SUM(AC44:AC49)/6</f>
        <v>12.904008776736111</v>
      </c>
      <c r="AE49" s="3">
        <v>0.73597855584058358</v>
      </c>
      <c r="AF49" s="3">
        <v>75.358062701678975</v>
      </c>
      <c r="AG49" s="3">
        <v>12.090827285930317</v>
      </c>
      <c r="AH49" s="3">
        <v>95.427923995346916</v>
      </c>
      <c r="AI49" s="6">
        <f t="shared" si="4"/>
        <v>1.335990935934857</v>
      </c>
      <c r="AJ49" s="26">
        <f>SUM(AI44:AI49)/6</f>
        <v>1.002895283370232</v>
      </c>
      <c r="AK49" s="7">
        <f t="shared" si="0"/>
        <v>1.4027972251242542</v>
      </c>
      <c r="AL49" s="7">
        <f>SUM(AK44:AK49)/6</f>
        <v>1.1408683803762816</v>
      </c>
      <c r="AM49" s="3">
        <v>6.2326638963216832</v>
      </c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>
      <c r="A50" s="1">
        <v>5</v>
      </c>
      <c r="B50" s="1" t="s">
        <v>43</v>
      </c>
      <c r="C50" s="23" t="s">
        <v>0</v>
      </c>
      <c r="D50" s="41">
        <v>39254</v>
      </c>
      <c r="E50" s="1"/>
      <c r="F50" s="3">
        <v>1.3</v>
      </c>
      <c r="G50" s="3">
        <v>1.3</v>
      </c>
      <c r="H50" s="4"/>
      <c r="I50" s="4">
        <v>0.5</v>
      </c>
      <c r="J50" s="42">
        <v>19.899999999999999</v>
      </c>
      <c r="K50" s="3">
        <f>(4+4.51)/2</f>
        <v>4.2549999999999999</v>
      </c>
      <c r="L50" s="33"/>
      <c r="M50" s="4"/>
      <c r="N50" s="3" t="s">
        <v>49</v>
      </c>
      <c r="O50" s="5">
        <v>3.5</v>
      </c>
      <c r="P50" s="3" t="s">
        <v>75</v>
      </c>
      <c r="Q50" s="3"/>
      <c r="R50" s="4">
        <v>29.4</v>
      </c>
      <c r="S50" s="4">
        <v>1.0230886690959571</v>
      </c>
      <c r="T50" s="33">
        <v>7.9697678618005252</v>
      </c>
      <c r="U50" s="3">
        <f t="shared" si="1"/>
        <v>0.11157675006520736</v>
      </c>
      <c r="V50" s="31">
        <v>2.0621667840257518</v>
      </c>
      <c r="W50" s="3">
        <f t="shared" si="1"/>
        <v>2.8870334976360525E-2</v>
      </c>
      <c r="X50" s="31">
        <v>10.031934645826277</v>
      </c>
      <c r="Y50" s="26"/>
      <c r="Z50" s="31">
        <v>128.79841042781592</v>
      </c>
      <c r="AA50" s="3">
        <v>7.3815068354430391</v>
      </c>
      <c r="AB50" s="3">
        <v>3.172070631223626</v>
      </c>
      <c r="AC50" s="3">
        <v>10.553577466666665</v>
      </c>
      <c r="AD50" s="26"/>
      <c r="AE50" s="3">
        <v>0.69943171960005324</v>
      </c>
      <c r="AF50" s="3">
        <v>53.247566139785818</v>
      </c>
      <c r="AG50" s="3">
        <v>8.6579880359972599</v>
      </c>
      <c r="AH50" s="3">
        <v>137.45639846381317</v>
      </c>
      <c r="AI50" s="6">
        <f t="shared" si="4"/>
        <v>1.9243895784933844</v>
      </c>
      <c r="AJ50" s="26"/>
      <c r="AK50" s="7">
        <f t="shared" si="0"/>
        <v>2.0648366635349524</v>
      </c>
      <c r="AL50" s="7"/>
      <c r="AM50" s="3">
        <v>6.1501085377340283</v>
      </c>
      <c r="AN50" s="1"/>
      <c r="AO50" s="3">
        <v>147.48833310963946</v>
      </c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>
      <c r="A51" s="1">
        <v>5</v>
      </c>
      <c r="B51" s="1" t="s">
        <v>43</v>
      </c>
      <c r="C51" s="23" t="s">
        <v>0</v>
      </c>
      <c r="D51" s="41">
        <v>39268</v>
      </c>
      <c r="E51" s="1"/>
      <c r="F51" s="3">
        <v>3.5</v>
      </c>
      <c r="G51" s="3">
        <v>3.5</v>
      </c>
      <c r="H51" s="4"/>
      <c r="I51" s="4"/>
      <c r="J51" s="42">
        <v>21.4</v>
      </c>
      <c r="K51" s="3"/>
      <c r="L51" s="33">
        <v>65</v>
      </c>
      <c r="M51" s="4"/>
      <c r="N51" s="3" t="s">
        <v>45</v>
      </c>
      <c r="O51" s="5">
        <v>6</v>
      </c>
      <c r="P51" s="3"/>
      <c r="Q51" s="3" t="s">
        <v>67</v>
      </c>
      <c r="R51" s="4">
        <v>29.6</v>
      </c>
      <c r="S51" s="4">
        <v>1.3933114880493447</v>
      </c>
      <c r="T51" s="33">
        <v>55.805584259183476</v>
      </c>
      <c r="U51" s="3">
        <f t="shared" si="1"/>
        <v>0.78127817962856871</v>
      </c>
      <c r="V51" s="31">
        <v>1.9313952318680212</v>
      </c>
      <c r="W51" s="3">
        <f t="shared" si="1"/>
        <v>2.7039533246152297E-2</v>
      </c>
      <c r="X51" s="31">
        <v>57.7369794910515</v>
      </c>
      <c r="Y51" s="26"/>
      <c r="Z51" s="31">
        <v>109.76781560428282</v>
      </c>
      <c r="AA51" s="3">
        <v>10.061340759493666</v>
      </c>
      <c r="AB51" s="3">
        <v>8.3083791071729998</v>
      </c>
      <c r="AC51" s="3">
        <v>18.369719866666664</v>
      </c>
      <c r="AD51" s="26"/>
      <c r="AE51" s="3">
        <v>0.54771334742838285</v>
      </c>
      <c r="AF51" s="3">
        <v>79.256653675831174</v>
      </c>
      <c r="AG51" s="3">
        <v>12.352438656524082</v>
      </c>
      <c r="AH51" s="3">
        <v>122.1202542608069</v>
      </c>
      <c r="AI51" s="6">
        <f t="shared" si="4"/>
        <v>1.7096835596512967</v>
      </c>
      <c r="AJ51" s="26"/>
      <c r="AK51" s="7">
        <f t="shared" si="0"/>
        <v>2.5180012725260177</v>
      </c>
      <c r="AL51" s="7"/>
      <c r="AM51" s="3">
        <v>6.4162758366722077</v>
      </c>
      <c r="AN51" s="1"/>
      <c r="AO51" s="3">
        <v>179.85723375185839</v>
      </c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>
      <c r="A52" s="1">
        <v>5</v>
      </c>
      <c r="B52" s="1" t="s">
        <v>43</v>
      </c>
      <c r="C52" s="23" t="s">
        <v>0</v>
      </c>
      <c r="D52" s="41">
        <v>39282</v>
      </c>
      <c r="E52" s="29">
        <v>0.31597222222222221</v>
      </c>
      <c r="F52" s="3">
        <v>1.95</v>
      </c>
      <c r="G52" s="3">
        <v>1.5</v>
      </c>
      <c r="H52" s="4"/>
      <c r="I52" s="4"/>
      <c r="J52" s="42">
        <v>24.2</v>
      </c>
      <c r="K52" s="3"/>
      <c r="L52" s="33">
        <f>(27.9+29.9)/2</f>
        <v>28.9</v>
      </c>
      <c r="M52" s="4"/>
      <c r="N52" s="3" t="s">
        <v>63</v>
      </c>
      <c r="O52" s="5">
        <v>0</v>
      </c>
      <c r="P52" s="3"/>
      <c r="Q52" s="3" t="s">
        <v>67</v>
      </c>
      <c r="R52" s="4">
        <v>29.3</v>
      </c>
      <c r="S52" s="4">
        <v>1.975573921028466</v>
      </c>
      <c r="T52" s="33">
        <v>10.838937978948969</v>
      </c>
      <c r="U52" s="3">
        <f t="shared" si="1"/>
        <v>0.15174513170528559</v>
      </c>
      <c r="V52" s="31">
        <v>1.6396740770546221</v>
      </c>
      <c r="W52" s="3">
        <f t="shared" si="1"/>
        <v>2.2955437078764709E-2</v>
      </c>
      <c r="X52" s="31">
        <v>12.478612056003591</v>
      </c>
      <c r="Y52" s="26"/>
      <c r="Z52" s="31">
        <v>105.01638595826466</v>
      </c>
      <c r="AA52" s="3">
        <v>9.52696911392405</v>
      </c>
      <c r="AB52" s="3">
        <v>5.5064771527426215</v>
      </c>
      <c r="AC52" s="3">
        <v>15.033446266666672</v>
      </c>
      <c r="AD52" s="26"/>
      <c r="AE52" s="3">
        <v>0.63371824031113799</v>
      </c>
      <c r="AF52" s="3">
        <v>71.735085966596273</v>
      </c>
      <c r="AG52" s="3">
        <v>11.053984545190538</v>
      </c>
      <c r="AH52" s="3">
        <v>116.07037050345519</v>
      </c>
      <c r="AI52" s="6">
        <f t="shared" si="4"/>
        <v>1.6249851870483727</v>
      </c>
      <c r="AJ52" s="26"/>
      <c r="AK52" s="7">
        <f t="shared" si="0"/>
        <v>1.7996857558324229</v>
      </c>
      <c r="AL52" s="7"/>
      <c r="AM52" s="3">
        <v>6.4895229112480886</v>
      </c>
      <c r="AN52" s="1"/>
      <c r="AO52" s="3">
        <v>128.54898255945878</v>
      </c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>
      <c r="A53" s="1">
        <v>5</v>
      </c>
      <c r="B53" s="1" t="s">
        <v>43</v>
      </c>
      <c r="C53" s="23" t="s">
        <v>0</v>
      </c>
      <c r="D53" s="41">
        <v>39301</v>
      </c>
      <c r="E53" s="29">
        <v>0.31944444444444448</v>
      </c>
      <c r="F53" s="3">
        <v>2.2999999999999998</v>
      </c>
      <c r="G53" s="3">
        <v>1.4</v>
      </c>
      <c r="H53" s="4"/>
      <c r="I53" s="4"/>
      <c r="J53" s="42">
        <v>24.6</v>
      </c>
      <c r="K53" s="3">
        <v>3.24</v>
      </c>
      <c r="L53" s="33"/>
      <c r="M53" s="4"/>
      <c r="N53" s="3" t="s">
        <v>45</v>
      </c>
      <c r="O53" s="5">
        <v>0</v>
      </c>
      <c r="P53" s="3"/>
      <c r="Q53" s="3"/>
      <c r="R53" s="4">
        <v>29.9</v>
      </c>
      <c r="S53" s="4">
        <v>1.5004526544118972</v>
      </c>
      <c r="T53" s="33">
        <v>10.151184266087721</v>
      </c>
      <c r="U53" s="3">
        <f t="shared" si="1"/>
        <v>0.14211657972522809</v>
      </c>
      <c r="V53" s="31">
        <v>2.0018106830298761</v>
      </c>
      <c r="W53" s="3">
        <f t="shared" si="1"/>
        <v>2.8025349562418266E-2</v>
      </c>
      <c r="X53" s="31">
        <v>12.152994949117598</v>
      </c>
      <c r="Y53" s="26"/>
      <c r="Z53" s="31">
        <v>125.6341466563244</v>
      </c>
      <c r="AA53" s="3">
        <v>6.3077787341772149</v>
      </c>
      <c r="AB53" s="3">
        <v>3.2082352080102869</v>
      </c>
      <c r="AC53" s="3">
        <v>9.5160139421875023</v>
      </c>
      <c r="AD53" s="26"/>
      <c r="AE53" s="3">
        <v>0.66285934136906155</v>
      </c>
      <c r="AF53" s="3">
        <v>91.539201265238319</v>
      </c>
      <c r="AG53" s="3">
        <v>13.299892149898245</v>
      </c>
      <c r="AH53" s="3">
        <v>138.93403880622265</v>
      </c>
      <c r="AI53" s="6">
        <f t="shared" si="4"/>
        <v>1.9450765432871171</v>
      </c>
      <c r="AJ53" s="26"/>
      <c r="AK53" s="7">
        <f t="shared" si="0"/>
        <v>2.1152184725747638</v>
      </c>
      <c r="AL53" s="7"/>
      <c r="AM53" s="3">
        <v>6.8827025237147259</v>
      </c>
      <c r="AN53" s="1"/>
      <c r="AO53" s="3">
        <v>151.08703375534026</v>
      </c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>
      <c r="A54" s="1">
        <v>5</v>
      </c>
      <c r="B54" s="1" t="s">
        <v>43</v>
      </c>
      <c r="C54" s="23" t="s">
        <v>0</v>
      </c>
      <c r="D54" s="41">
        <v>39315</v>
      </c>
      <c r="E54" s="1"/>
      <c r="F54" s="3"/>
      <c r="G54" s="3">
        <v>1.1000000000000001</v>
      </c>
      <c r="H54" s="4"/>
      <c r="I54" s="4"/>
      <c r="J54" s="42">
        <v>21.4</v>
      </c>
      <c r="K54" s="3">
        <f>(4.13+4.36)/2</f>
        <v>4.2450000000000001</v>
      </c>
      <c r="L54" s="33"/>
      <c r="M54" s="4"/>
      <c r="N54" s="3" t="s">
        <v>49</v>
      </c>
      <c r="O54" s="5">
        <v>2</v>
      </c>
      <c r="P54" s="3" t="s">
        <v>51</v>
      </c>
      <c r="Q54" s="3" t="s">
        <v>67</v>
      </c>
      <c r="R54" s="4">
        <v>24.4</v>
      </c>
      <c r="S54" s="4">
        <v>1.5911814618255622</v>
      </c>
      <c r="T54" s="33">
        <v>14.287300193950763</v>
      </c>
      <c r="U54" s="3">
        <f t="shared" ref="U54:W83" si="5">T54*0.014</f>
        <v>0.20002220271531068</v>
      </c>
      <c r="V54" s="31">
        <v>0.81983703852731105</v>
      </c>
      <c r="W54" s="3">
        <f t="shared" ref="W54:W64" si="6">V54*0.014</f>
        <v>1.1477718539382354E-2</v>
      </c>
      <c r="X54" s="31">
        <v>15.107137232478074</v>
      </c>
      <c r="Y54" s="26"/>
      <c r="Z54" s="31">
        <v>96.254507927515533</v>
      </c>
      <c r="AA54" s="3">
        <v>7.1909624683544298</v>
      </c>
      <c r="AB54" s="3">
        <v>3.0583070738330678</v>
      </c>
      <c r="AC54" s="3">
        <v>10.249269542187498</v>
      </c>
      <c r="AD54" s="26"/>
      <c r="AE54" s="3">
        <v>0.70160731345344873</v>
      </c>
      <c r="AF54" s="3">
        <v>83.556944974841727</v>
      </c>
      <c r="AG54" s="3">
        <v>13.163746971769319</v>
      </c>
      <c r="AH54" s="3">
        <v>109.41825489928485</v>
      </c>
      <c r="AI54" s="6">
        <f t="shared" si="4"/>
        <v>1.5318555685899879</v>
      </c>
      <c r="AJ54" s="26"/>
      <c r="AK54" s="7">
        <f t="shared" si="0"/>
        <v>1.7433554898446808</v>
      </c>
      <c r="AL54" s="7"/>
      <c r="AM54" s="3">
        <v>6.3475046393732804</v>
      </c>
      <c r="AN54" s="1"/>
      <c r="AO54" s="3">
        <v>124.52539213176291</v>
      </c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>
      <c r="A55" s="1">
        <v>5</v>
      </c>
      <c r="B55" s="1" t="s">
        <v>43</v>
      </c>
      <c r="C55" s="23" t="s">
        <v>0</v>
      </c>
      <c r="D55" s="41">
        <v>39343</v>
      </c>
      <c r="E55" s="1"/>
      <c r="F55" s="3">
        <v>4</v>
      </c>
      <c r="G55" s="3"/>
      <c r="H55" s="4"/>
      <c r="I55" s="4"/>
      <c r="J55" s="42">
        <v>15</v>
      </c>
      <c r="K55" s="3"/>
      <c r="L55" s="4">
        <f>(66.1+67.8)/2</f>
        <v>66.949999999999989</v>
      </c>
      <c r="M55" s="4"/>
      <c r="N55" s="3" t="s">
        <v>49</v>
      </c>
      <c r="O55" s="5">
        <v>0</v>
      </c>
      <c r="P55" s="3" t="s">
        <v>51</v>
      </c>
      <c r="Q55" s="3" t="s">
        <v>49</v>
      </c>
      <c r="R55" s="4">
        <v>27.9</v>
      </c>
      <c r="S55" s="4">
        <v>1.3472167401576578</v>
      </c>
      <c r="T55" s="33">
        <v>3.4244223646304901</v>
      </c>
      <c r="U55" s="3">
        <f t="shared" si="5"/>
        <v>4.7941913104826865E-2</v>
      </c>
      <c r="V55" s="31">
        <v>1.3881903229051402</v>
      </c>
      <c r="W55" s="3">
        <f t="shared" si="6"/>
        <v>1.9434664520671965E-2</v>
      </c>
      <c r="X55" s="31">
        <v>4.8126126875356299</v>
      </c>
      <c r="Y55" s="26"/>
      <c r="Z55" s="31">
        <v>33.638926393850355</v>
      </c>
      <c r="AA55" s="3">
        <v>8.415107215189872</v>
      </c>
      <c r="AB55" s="3">
        <v>3.2576508769976265</v>
      </c>
      <c r="AC55" s="3">
        <v>11.672758092187498</v>
      </c>
      <c r="AD55" s="26"/>
      <c r="AE55" s="3">
        <v>0.72091849661666929</v>
      </c>
      <c r="AF55" s="3">
        <v>85.29809892698546</v>
      </c>
      <c r="AG55" s="3">
        <v>13.86420526829149</v>
      </c>
      <c r="AH55" s="3">
        <v>47.503131662141847</v>
      </c>
      <c r="AI55" s="6">
        <f t="shared" si="4"/>
        <v>0.66504384326998589</v>
      </c>
      <c r="AJ55" s="26"/>
      <c r="AK55" s="7">
        <f t="shared" si="0"/>
        <v>0.73242042089548476</v>
      </c>
      <c r="AL55" s="7">
        <f>SUM(AK50:AK55)/6</f>
        <v>1.8289196792013873</v>
      </c>
      <c r="AM55" s="3">
        <v>6.1523972904576656</v>
      </c>
      <c r="AN55" s="1"/>
      <c r="AO55" s="3">
        <v>52.315744349677473</v>
      </c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>
      <c r="A56" s="1">
        <v>5</v>
      </c>
      <c r="B56" s="1" t="s">
        <v>43</v>
      </c>
      <c r="C56" s="23" t="s">
        <v>0</v>
      </c>
      <c r="D56" s="41">
        <v>39638</v>
      </c>
      <c r="E56" s="1"/>
      <c r="F56" s="31">
        <v>1.38</v>
      </c>
      <c r="G56" s="31">
        <v>1.38</v>
      </c>
      <c r="H56" s="4"/>
      <c r="I56" s="1">
        <v>0.69</v>
      </c>
      <c r="J56" s="33">
        <v>25.4</v>
      </c>
      <c r="K56" s="31" t="s">
        <v>76</v>
      </c>
      <c r="L56" s="33">
        <v>52.65</v>
      </c>
      <c r="M56" s="4"/>
      <c r="N56" s="48" t="s">
        <v>77</v>
      </c>
      <c r="O56" s="49">
        <v>4</v>
      </c>
      <c r="P56" s="48" t="s">
        <v>53</v>
      </c>
      <c r="Q56" s="48" t="s">
        <v>78</v>
      </c>
      <c r="R56" s="33">
        <v>30.4</v>
      </c>
      <c r="S56" s="4">
        <v>1.1663963461959441</v>
      </c>
      <c r="T56" s="4">
        <v>5.4636163942305682</v>
      </c>
      <c r="U56" s="3">
        <f t="shared" si="5"/>
        <v>7.6490629519227957E-2</v>
      </c>
      <c r="V56" s="31">
        <v>1.9137990168057617</v>
      </c>
      <c r="W56" s="3">
        <f t="shared" si="6"/>
        <v>2.6793186235280663E-2</v>
      </c>
      <c r="X56" s="3">
        <v>7.3774154110363295</v>
      </c>
      <c r="Y56" s="26"/>
      <c r="Z56" s="31">
        <v>45.888558276602076</v>
      </c>
      <c r="AA56" s="36">
        <v>14.547941772151894</v>
      </c>
      <c r="AB56" s="36">
        <v>4.6868127486814455</v>
      </c>
      <c r="AC56" s="36">
        <v>19.234754520833341</v>
      </c>
      <c r="AD56" s="26"/>
      <c r="AE56" s="36">
        <v>0.75633623274967632</v>
      </c>
      <c r="AF56" s="31">
        <v>112.73537454301039</v>
      </c>
      <c r="AG56" s="31">
        <v>19.708517277664605</v>
      </c>
      <c r="AH56" s="31">
        <v>65.597075554266681</v>
      </c>
      <c r="AI56" s="6">
        <f t="shared" si="4"/>
        <v>0.91835905775973359</v>
      </c>
      <c r="AJ56" s="26"/>
      <c r="AK56" s="7">
        <f t="shared" si="0"/>
        <v>1.021642873514242</v>
      </c>
      <c r="AL56" s="7"/>
      <c r="AM56" s="31">
        <v>5.7201347495974169</v>
      </c>
      <c r="AN56" s="1"/>
      <c r="AO56" s="31">
        <v>72.974490965303005</v>
      </c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>
      <c r="A57" s="1">
        <v>5</v>
      </c>
      <c r="B57" s="1" t="s">
        <v>43</v>
      </c>
      <c r="C57" s="23" t="s">
        <v>0</v>
      </c>
      <c r="D57" s="41">
        <v>39653</v>
      </c>
      <c r="E57" s="1"/>
      <c r="F57" s="31">
        <v>0.9</v>
      </c>
      <c r="G57" s="31">
        <v>0.9</v>
      </c>
      <c r="H57" s="4"/>
      <c r="I57" s="1">
        <v>0.45</v>
      </c>
      <c r="J57" s="33">
        <v>25</v>
      </c>
      <c r="K57" s="31">
        <v>3.87</v>
      </c>
      <c r="L57" s="33" t="s">
        <v>76</v>
      </c>
      <c r="M57" s="4"/>
      <c r="N57" s="48" t="s">
        <v>77</v>
      </c>
      <c r="O57" s="49">
        <v>6</v>
      </c>
      <c r="P57" s="48" t="s">
        <v>44</v>
      </c>
      <c r="Q57" s="48" t="s">
        <v>78</v>
      </c>
      <c r="R57" s="33">
        <v>31.4</v>
      </c>
      <c r="S57" s="4">
        <v>1.4222609528999466</v>
      </c>
      <c r="T57" s="4">
        <v>4.5647068034134506</v>
      </c>
      <c r="U57" s="3">
        <f t="shared" si="5"/>
        <v>6.3905895247788308E-2</v>
      </c>
      <c r="V57" s="31">
        <v>0.94146564536412469</v>
      </c>
      <c r="W57" s="3">
        <f t="shared" si="6"/>
        <v>1.3180519035097746E-2</v>
      </c>
      <c r="X57" s="3">
        <v>5.5061724487775754</v>
      </c>
      <c r="Y57" s="26"/>
      <c r="Z57" s="31">
        <v>41.780903231826841</v>
      </c>
      <c r="AA57" s="36">
        <v>2.7291835443037979</v>
      </c>
      <c r="AB57" s="30">
        <v>1.9390805181962014</v>
      </c>
      <c r="AC57" s="36">
        <v>4.6682640624999996</v>
      </c>
      <c r="AD57" s="26"/>
      <c r="AE57" s="30">
        <v>0.58462492861687776</v>
      </c>
      <c r="AF57" s="31">
        <v>93.143001933994924</v>
      </c>
      <c r="AG57" s="31">
        <v>16.632591834902463</v>
      </c>
      <c r="AH57" s="31">
        <v>58.413495066729304</v>
      </c>
      <c r="AI57" s="6">
        <f t="shared" si="4"/>
        <v>0.81778893093421023</v>
      </c>
      <c r="AJ57" s="26"/>
      <c r="AK57" s="7">
        <f t="shared" si="0"/>
        <v>0.89487534521709633</v>
      </c>
      <c r="AL57" s="7"/>
      <c r="AM57" s="31">
        <v>5.6000293194557988</v>
      </c>
      <c r="AN57" s="1"/>
      <c r="AO57" s="31">
        <v>63.91966751550688</v>
      </c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>
      <c r="A58" s="1">
        <v>5</v>
      </c>
      <c r="B58" s="1" t="s">
        <v>43</v>
      </c>
      <c r="C58" s="23" t="s">
        <v>0</v>
      </c>
      <c r="D58" s="41">
        <v>39667</v>
      </c>
      <c r="E58" s="1"/>
      <c r="F58" s="31">
        <v>1</v>
      </c>
      <c r="G58" s="31">
        <v>1</v>
      </c>
      <c r="H58" s="4"/>
      <c r="I58" s="1">
        <v>0.5</v>
      </c>
      <c r="J58" s="33">
        <v>20.8</v>
      </c>
      <c r="K58" s="31" t="s">
        <v>76</v>
      </c>
      <c r="L58" s="33">
        <v>42.5</v>
      </c>
      <c r="M58" s="4"/>
      <c r="N58" s="48" t="s">
        <v>79</v>
      </c>
      <c r="O58" s="49">
        <v>1</v>
      </c>
      <c r="P58" s="48" t="s">
        <v>72</v>
      </c>
      <c r="Q58" s="48" t="s">
        <v>78</v>
      </c>
      <c r="R58" s="33">
        <v>30.1</v>
      </c>
      <c r="S58" s="4">
        <v>1.6567478262108064</v>
      </c>
      <c r="T58" s="4">
        <v>5.7245173344405238</v>
      </c>
      <c r="U58" s="3">
        <f t="shared" si="5"/>
        <v>8.014324268216734E-2</v>
      </c>
      <c r="V58" s="31">
        <v>2.6854921687435689</v>
      </c>
      <c r="W58" s="3">
        <f t="shared" si="6"/>
        <v>3.7596890362409964E-2</v>
      </c>
      <c r="X58" s="3">
        <v>8.4100095031840922</v>
      </c>
      <c r="Y58" s="26"/>
      <c r="Z58" s="31">
        <v>52.030641792895118</v>
      </c>
      <c r="AA58" s="36">
        <v>6.4575949367088574</v>
      </c>
      <c r="AB58" s="30">
        <v>2.278444125791141</v>
      </c>
      <c r="AC58" s="36">
        <v>8.736039062499998</v>
      </c>
      <c r="AD58" s="26"/>
      <c r="AE58" s="30">
        <v>0.73919025436006736</v>
      </c>
      <c r="AF58" s="31">
        <v>75.776171865345688</v>
      </c>
      <c r="AG58" s="31">
        <v>12.085973492629345</v>
      </c>
      <c r="AH58" s="31">
        <v>64.11661528552446</v>
      </c>
      <c r="AI58" s="6">
        <f t="shared" si="4"/>
        <v>0.89763261399734251</v>
      </c>
      <c r="AJ58" s="26"/>
      <c r="AK58" s="7">
        <f t="shared" si="0"/>
        <v>1.0153727470419198</v>
      </c>
      <c r="AL58" s="7"/>
      <c r="AM58" s="31">
        <v>6.2697615472645163</v>
      </c>
      <c r="AN58" s="1"/>
      <c r="AO58" s="31">
        <v>72.52662478870856</v>
      </c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>
      <c r="A59" s="1">
        <v>5</v>
      </c>
      <c r="B59" s="1" t="s">
        <v>43</v>
      </c>
      <c r="C59" s="23" t="s">
        <v>0</v>
      </c>
      <c r="D59" s="41">
        <v>39686</v>
      </c>
      <c r="E59" s="1"/>
      <c r="F59" s="31">
        <v>1.1000000000000001</v>
      </c>
      <c r="G59" s="31">
        <v>1</v>
      </c>
      <c r="H59" s="4"/>
      <c r="I59" s="1">
        <v>0.55000000000000004</v>
      </c>
      <c r="J59" s="33">
        <v>22</v>
      </c>
      <c r="K59" s="31" t="s">
        <v>76</v>
      </c>
      <c r="L59" s="33">
        <v>62</v>
      </c>
      <c r="M59" s="4"/>
      <c r="N59" s="48" t="s">
        <v>77</v>
      </c>
      <c r="O59" s="49">
        <v>2</v>
      </c>
      <c r="P59" s="48" t="s">
        <v>75</v>
      </c>
      <c r="Q59" s="48" t="s">
        <v>80</v>
      </c>
      <c r="R59" s="33">
        <v>29.4</v>
      </c>
      <c r="S59" s="4">
        <v>1.5507538489271593</v>
      </c>
      <c r="T59" s="4">
        <v>1.4911437438498214</v>
      </c>
      <c r="U59" s="3">
        <f t="shared" si="5"/>
        <v>2.0876012413897499E-2</v>
      </c>
      <c r="V59" s="31">
        <v>0.4985</v>
      </c>
      <c r="W59" s="3">
        <f t="shared" si="6"/>
        <v>6.979E-3</v>
      </c>
      <c r="X59" s="3">
        <v>1.9896437438498213</v>
      </c>
      <c r="Y59" s="26"/>
      <c r="Z59" s="31">
        <v>36.92700472615018</v>
      </c>
      <c r="AA59" s="50">
        <v>12.934675949367085</v>
      </c>
      <c r="AB59" s="51">
        <v>2.0683880506329158</v>
      </c>
      <c r="AC59" s="36">
        <v>15.003064</v>
      </c>
      <c r="AD59" s="26"/>
      <c r="AE59" s="51">
        <v>0.86213562438759739</v>
      </c>
      <c r="AF59" s="31">
        <v>135.71267148229327</v>
      </c>
      <c r="AG59" s="31">
        <v>23.734436388057791</v>
      </c>
      <c r="AH59" s="31">
        <v>60.661441114207975</v>
      </c>
      <c r="AI59" s="6">
        <f t="shared" si="4"/>
        <v>0.84926017559891165</v>
      </c>
      <c r="AJ59" s="26"/>
      <c r="AK59" s="7">
        <f t="shared" si="0"/>
        <v>0.87711518801280897</v>
      </c>
      <c r="AL59" s="7"/>
      <c r="AM59" s="31">
        <v>5.7179647859924918</v>
      </c>
      <c r="AN59" s="1"/>
      <c r="AO59" s="31">
        <v>62.651084858057786</v>
      </c>
      <c r="AP59" t="s">
        <v>81</v>
      </c>
      <c r="AQ59" s="1"/>
      <c r="AR59" s="1"/>
      <c r="AS59" s="1"/>
      <c r="AT59" s="1"/>
      <c r="AU59" s="1"/>
      <c r="AV59" s="1"/>
      <c r="AW59" s="1"/>
      <c r="AX59" s="1"/>
      <c r="AY59" s="1"/>
    </row>
    <row r="60" spans="1:51">
      <c r="A60" s="1">
        <v>5</v>
      </c>
      <c r="B60" s="1" t="s">
        <v>43</v>
      </c>
      <c r="C60" s="23" t="s">
        <v>0</v>
      </c>
      <c r="D60" s="41">
        <v>39700</v>
      </c>
      <c r="E60" s="1"/>
      <c r="F60" s="31">
        <v>1.1000000000000001</v>
      </c>
      <c r="G60" s="31">
        <v>1.1000000000000001</v>
      </c>
      <c r="H60" s="27">
        <f>SUM(G50:G60)/10</f>
        <v>1.4179999999999999</v>
      </c>
      <c r="I60" s="1">
        <v>0.55000000000000004</v>
      </c>
      <c r="J60" s="33">
        <v>23</v>
      </c>
      <c r="K60" s="31">
        <v>6.05</v>
      </c>
      <c r="L60" s="33" t="s">
        <v>76</v>
      </c>
      <c r="M60" s="27">
        <f>SUM(L51:L60)/6</f>
        <v>53</v>
      </c>
      <c r="N60" s="48" t="s">
        <v>82</v>
      </c>
      <c r="O60" s="49">
        <v>2</v>
      </c>
      <c r="P60" s="48" t="s">
        <v>53</v>
      </c>
      <c r="Q60" s="48" t="s">
        <v>78</v>
      </c>
      <c r="R60" s="33">
        <v>29.4</v>
      </c>
      <c r="S60" s="4">
        <v>1.7029215801064923</v>
      </c>
      <c r="T60" s="4">
        <v>1.3665099208624842</v>
      </c>
      <c r="U60" s="3">
        <f t="shared" si="5"/>
        <v>1.9131138892074781E-2</v>
      </c>
      <c r="V60" s="31">
        <v>1.5995975855130788</v>
      </c>
      <c r="W60" s="3">
        <f t="shared" si="6"/>
        <v>2.2394366197183106E-2</v>
      </c>
      <c r="X60" s="3">
        <v>2.9661075063755629</v>
      </c>
      <c r="Y60" s="26">
        <f>SUM(X50:X60)/11</f>
        <v>12.597238152294187</v>
      </c>
      <c r="Z60" s="31">
        <v>134.30338318009055</v>
      </c>
      <c r="AA60" s="36">
        <v>39.13466707500001</v>
      </c>
      <c r="AB60" s="36" t="s">
        <v>83</v>
      </c>
      <c r="AC60" s="36">
        <v>39.159667075000009</v>
      </c>
      <c r="AD60" s="26">
        <f>SUM(AC50:AC60)/11</f>
        <v>14.745143081581439</v>
      </c>
      <c r="AE60" s="36">
        <v>1</v>
      </c>
      <c r="AF60" s="31">
        <v>148.19570827469161</v>
      </c>
      <c r="AG60" s="31">
        <v>21.680396025612286</v>
      </c>
      <c r="AH60" s="31">
        <v>155.98377920570283</v>
      </c>
      <c r="AI60" s="6">
        <f t="shared" si="4"/>
        <v>2.1837729088798397</v>
      </c>
      <c r="AJ60" s="26">
        <f>SUM(AI50:AI60)/11</f>
        <v>1.3698043606827439</v>
      </c>
      <c r="AK60" s="7">
        <f t="shared" si="0"/>
        <v>2.2252984139690972</v>
      </c>
      <c r="AL60" s="7">
        <f>SUM(AK56:AK60)/5</f>
        <v>1.2068609135510329</v>
      </c>
      <c r="AM60" s="31">
        <v>6.8354705375132259</v>
      </c>
      <c r="AN60" s="1"/>
      <c r="AO60" s="31">
        <v>158.94988671207838</v>
      </c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s="1" customFormat="1">
      <c r="A61" s="1">
        <v>5</v>
      </c>
      <c r="B61" s="1" t="s">
        <v>43</v>
      </c>
      <c r="C61" s="23" t="s">
        <v>0</v>
      </c>
      <c r="D61" s="41">
        <v>40008</v>
      </c>
      <c r="F61" s="1">
        <v>1.1000000000000001</v>
      </c>
      <c r="G61" s="1">
        <v>1.1000000000000001</v>
      </c>
      <c r="H61" s="4"/>
      <c r="I61" s="4"/>
      <c r="J61" s="4">
        <v>21.5</v>
      </c>
      <c r="K61" s="1">
        <v>4.53</v>
      </c>
      <c r="L61" s="1">
        <v>101.1</v>
      </c>
      <c r="M61" s="4"/>
      <c r="N61" s="3"/>
      <c r="O61" s="1">
        <v>1</v>
      </c>
      <c r="P61" s="1" t="s">
        <v>53</v>
      </c>
      <c r="Q61" s="1" t="s">
        <v>78</v>
      </c>
      <c r="R61" s="33">
        <v>28.4</v>
      </c>
      <c r="S61" s="4">
        <v>0.63481291692634401</v>
      </c>
      <c r="T61" s="4">
        <v>0.33466074437126614</v>
      </c>
      <c r="U61" s="3">
        <f t="shared" si="5"/>
        <v>4.6852504211977262E-3</v>
      </c>
      <c r="V61" s="31">
        <v>0.74959988360250251</v>
      </c>
      <c r="W61" s="3">
        <f t="shared" si="6"/>
        <v>1.0494398370435035E-2</v>
      </c>
      <c r="X61" s="3">
        <v>1.0842606279737685</v>
      </c>
      <c r="Y61" s="26"/>
      <c r="Z61" s="31">
        <v>43.499883242340317</v>
      </c>
      <c r="AA61" s="54">
        <v>18.529558860759487</v>
      </c>
      <c r="AB61" s="54">
        <v>5.5539318111155183</v>
      </c>
      <c r="AC61" s="3">
        <v>24.083490671875005</v>
      </c>
      <c r="AD61" s="26"/>
      <c r="AE61" s="55">
        <v>0.76938842102314231</v>
      </c>
      <c r="AF61" s="31">
        <v>129.85126776722109</v>
      </c>
      <c r="AG61" s="31">
        <v>21.607923270433222</v>
      </c>
      <c r="AH61" s="31">
        <v>65.107806512773536</v>
      </c>
      <c r="AI61" s="6">
        <f t="shared" si="4"/>
        <v>0.91150929117882951</v>
      </c>
      <c r="AJ61" s="26"/>
      <c r="AK61" s="7">
        <f t="shared" si="0"/>
        <v>0.92668893997046242</v>
      </c>
      <c r="AL61" s="7"/>
      <c r="AM61" s="31">
        <v>6.0094284000397451</v>
      </c>
    </row>
    <row r="62" spans="1:51" s="1" customFormat="1">
      <c r="A62" s="1">
        <v>5</v>
      </c>
      <c r="B62" s="1" t="s">
        <v>43</v>
      </c>
      <c r="C62" s="23" t="s">
        <v>0</v>
      </c>
      <c r="D62" s="41">
        <v>40022</v>
      </c>
      <c r="F62" s="1">
        <v>2.2000000000000002</v>
      </c>
      <c r="G62" s="1">
        <v>1.4</v>
      </c>
      <c r="H62" s="4"/>
      <c r="I62" s="4"/>
      <c r="J62" s="4">
        <v>23.9</v>
      </c>
      <c r="K62" s="1">
        <v>4.4800000000000004</v>
      </c>
      <c r="L62" s="1">
        <v>100</v>
      </c>
      <c r="M62" s="4"/>
      <c r="N62" s="3"/>
      <c r="O62" s="1">
        <v>1</v>
      </c>
      <c r="P62" s="1" t="s">
        <v>76</v>
      </c>
      <c r="Q62" s="1" t="s">
        <v>78</v>
      </c>
      <c r="R62" s="33">
        <v>29</v>
      </c>
      <c r="S62" s="4">
        <v>1.4365507246376812</v>
      </c>
      <c r="T62" s="4">
        <v>5.148853579007298</v>
      </c>
      <c r="U62" s="3">
        <f t="shared" si="5"/>
        <v>7.2083950106102176E-2</v>
      </c>
      <c r="V62" s="31">
        <v>1.7629855958096901</v>
      </c>
      <c r="W62" s="3">
        <f t="shared" si="6"/>
        <v>2.4681798341335662E-2</v>
      </c>
      <c r="X62" s="3">
        <v>6.9118391748169881</v>
      </c>
      <c r="Y62" s="26"/>
      <c r="Z62" s="31">
        <v>48.215617765405909</v>
      </c>
      <c r="AA62" s="54">
        <v>12.262519620253169</v>
      </c>
      <c r="AB62" s="54">
        <v>3.7749620724551636</v>
      </c>
      <c r="AC62" s="3">
        <v>16.037481692708333</v>
      </c>
      <c r="AD62" s="26"/>
      <c r="AE62" s="56">
        <v>0.76461628173383955</v>
      </c>
      <c r="AF62" s="31">
        <v>96.969148931483687</v>
      </c>
      <c r="AG62" s="31">
        <v>14.757613212600843</v>
      </c>
      <c r="AH62" s="31">
        <v>62.973230978006754</v>
      </c>
      <c r="AI62" s="6">
        <f t="shared" si="4"/>
        <v>0.88162523369209456</v>
      </c>
      <c r="AJ62" s="26"/>
      <c r="AK62" s="7">
        <f t="shared" si="0"/>
        <v>0.97839098213953246</v>
      </c>
      <c r="AL62" s="7"/>
      <c r="AM62" s="31">
        <v>6.5707880762646784</v>
      </c>
    </row>
    <row r="63" spans="1:51" s="1" customFormat="1">
      <c r="A63" s="1">
        <v>5</v>
      </c>
      <c r="B63" s="1" t="s">
        <v>43</v>
      </c>
      <c r="C63" s="23" t="s">
        <v>0</v>
      </c>
      <c r="D63" s="41">
        <v>40037</v>
      </c>
      <c r="F63" s="1">
        <v>1.3</v>
      </c>
      <c r="G63" s="1">
        <v>1.3</v>
      </c>
      <c r="H63" s="4"/>
      <c r="I63" s="4"/>
      <c r="J63" s="4">
        <v>26.3</v>
      </c>
      <c r="K63" s="1">
        <v>4.3499999999999996</v>
      </c>
      <c r="L63" s="1">
        <v>97.3</v>
      </c>
      <c r="M63" s="4"/>
      <c r="N63" s="3"/>
      <c r="O63" s="1">
        <v>1</v>
      </c>
      <c r="P63" s="1" t="s">
        <v>44</v>
      </c>
      <c r="Q63" s="1" t="s">
        <v>77</v>
      </c>
      <c r="R63" s="4">
        <v>29.7</v>
      </c>
      <c r="S63" s="4">
        <v>1.3159859484924821</v>
      </c>
      <c r="T63" s="4">
        <v>0.4546672247802428</v>
      </c>
      <c r="U63" s="3">
        <f t="shared" si="5"/>
        <v>6.3653411469233988E-3</v>
      </c>
      <c r="V63" s="31">
        <v>0.73330423395896982</v>
      </c>
      <c r="W63" s="3">
        <f t="shared" si="6"/>
        <v>1.0266259275425578E-2</v>
      </c>
      <c r="X63" s="3">
        <v>1.1879714587392125</v>
      </c>
      <c r="Y63" s="26"/>
      <c r="Z63" s="31">
        <v>55.934166332547512</v>
      </c>
      <c r="AA63" s="54">
        <v>4.5202031645569631</v>
      </c>
      <c r="AB63" s="54">
        <v>1.5955770281513704</v>
      </c>
      <c r="AC63" s="3">
        <v>6.1157801927083337</v>
      </c>
      <c r="AD63" s="26"/>
      <c r="AE63" s="56">
        <v>0.73910490928798744</v>
      </c>
      <c r="AF63" s="31">
        <v>136.65485023007415</v>
      </c>
      <c r="AG63" s="31">
        <v>22.797409807399834</v>
      </c>
      <c r="AH63" s="31">
        <v>78.73157613994735</v>
      </c>
      <c r="AI63" s="6">
        <f t="shared" si="4"/>
        <v>1.1022420659592629</v>
      </c>
      <c r="AJ63" s="26"/>
      <c r="AK63" s="7">
        <f t="shared" si="0"/>
        <v>1.1188736663816119</v>
      </c>
      <c r="AL63" s="7"/>
      <c r="AM63" s="31">
        <v>5.9943147657817342</v>
      </c>
    </row>
    <row r="64" spans="1:51" s="1" customFormat="1">
      <c r="A64" s="1">
        <v>5</v>
      </c>
      <c r="B64" s="1" t="s">
        <v>43</v>
      </c>
      <c r="C64" s="23" t="s">
        <v>0</v>
      </c>
      <c r="D64" s="41">
        <v>40051</v>
      </c>
      <c r="F64" s="1">
        <v>1.5</v>
      </c>
      <c r="G64" s="1">
        <v>1.3</v>
      </c>
      <c r="H64" s="27">
        <f>SUM(G61:G64)/4</f>
        <v>1.2749999999999999</v>
      </c>
      <c r="I64" s="4"/>
      <c r="J64" s="4">
        <v>27.1</v>
      </c>
      <c r="K64" s="1">
        <v>4.22</v>
      </c>
      <c r="L64" s="1">
        <v>100</v>
      </c>
      <c r="M64" s="27">
        <f>SUM(L61:L64)/4</f>
        <v>99.6</v>
      </c>
      <c r="N64" s="3"/>
      <c r="O64" s="1">
        <v>3</v>
      </c>
      <c r="P64" s="1" t="s">
        <v>53</v>
      </c>
      <c r="Q64" s="1" t="s">
        <v>80</v>
      </c>
      <c r="R64" s="33">
        <v>29.6</v>
      </c>
      <c r="S64" s="4">
        <v>1.8821707896677622</v>
      </c>
      <c r="T64" s="4">
        <v>3.1078370339627863</v>
      </c>
      <c r="U64" s="3">
        <f t="shared" si="5"/>
        <v>4.3509718475479006E-2</v>
      </c>
      <c r="V64" s="31">
        <v>1.104030263349338</v>
      </c>
      <c r="W64" s="3">
        <f t="shared" si="6"/>
        <v>1.5456423686890732E-2</v>
      </c>
      <c r="X64" s="3">
        <v>4.2118672973121241</v>
      </c>
      <c r="Y64" s="27">
        <f>SUM(X61:X64)/4</f>
        <v>3.3489846397105234</v>
      </c>
      <c r="Z64" s="31">
        <v>99.07288447573751</v>
      </c>
      <c r="AA64" s="54">
        <v>7.7172791139240502</v>
      </c>
      <c r="AB64" s="54">
        <v>1.7610160787842866</v>
      </c>
      <c r="AC64" s="3">
        <v>9.4782951927083374</v>
      </c>
      <c r="AD64" s="27">
        <f>SUM(AC61:AC64)/4</f>
        <v>13.928761937500003</v>
      </c>
      <c r="AE64" s="56">
        <v>0.81420539844137385</v>
      </c>
      <c r="AF64" s="31">
        <v>103.27480045352438</v>
      </c>
      <c r="AG64" s="31">
        <v>16.423577775449289</v>
      </c>
      <c r="AH64" s="31">
        <v>115.4964622511868</v>
      </c>
      <c r="AI64" s="6">
        <f t="shared" si="4"/>
        <v>1.6169504715166152</v>
      </c>
      <c r="AJ64" s="27">
        <f>SUM(AI61:AI64)/4</f>
        <v>1.1280817655867006</v>
      </c>
      <c r="AK64" s="7">
        <f t="shared" si="0"/>
        <v>1.6759166136789849</v>
      </c>
      <c r="AL64" s="27">
        <f>SUM(AK61:AK64)/4</f>
        <v>1.174967550542648</v>
      </c>
      <c r="AM64" s="31">
        <v>6.2882035732740436</v>
      </c>
    </row>
    <row r="65" spans="1:44">
      <c r="A65" s="1">
        <v>5</v>
      </c>
      <c r="B65" s="1" t="s">
        <v>43</v>
      </c>
      <c r="C65" s="23" t="s">
        <v>0</v>
      </c>
      <c r="D65" s="41">
        <v>40360</v>
      </c>
      <c r="E65" s="29">
        <v>0.34375</v>
      </c>
      <c r="F65" s="23">
        <v>3.5</v>
      </c>
      <c r="G65" s="23">
        <v>3.5</v>
      </c>
      <c r="I65" s="1">
        <v>1.75</v>
      </c>
      <c r="J65" s="4">
        <v>23.5</v>
      </c>
      <c r="K65" s="3">
        <v>4.0114637174993319</v>
      </c>
      <c r="L65" s="1">
        <v>97.6</v>
      </c>
      <c r="N65" s="1">
        <v>1</v>
      </c>
      <c r="O65" s="1">
        <v>0</v>
      </c>
      <c r="P65" s="1" t="s">
        <v>76</v>
      </c>
      <c r="Q65" s="1" t="s">
        <v>80</v>
      </c>
      <c r="R65" s="33">
        <v>29.4</v>
      </c>
      <c r="S65" s="4">
        <v>0.69523435197469663</v>
      </c>
      <c r="T65" s="33">
        <v>0.32772419828262067</v>
      </c>
      <c r="U65" s="3">
        <f t="shared" si="5"/>
        <v>4.5881387759566898E-3</v>
      </c>
      <c r="V65" s="57">
        <v>0.40278184480234258</v>
      </c>
      <c r="W65" s="3">
        <f t="shared" si="5"/>
        <v>5.6389458272327964E-3</v>
      </c>
      <c r="X65" s="57">
        <v>0.73050604308496325</v>
      </c>
      <c r="Z65" s="57">
        <v>32.169808093040693</v>
      </c>
      <c r="AA65" s="36">
        <v>13.970950000000002</v>
      </c>
      <c r="AB65" s="36">
        <v>6.215327499999999</v>
      </c>
      <c r="AC65" s="36">
        <v>20.186277500000003</v>
      </c>
      <c r="AE65" s="36">
        <v>0.69210135449688537</v>
      </c>
      <c r="AF65" s="31">
        <v>150.83276596147411</v>
      </c>
      <c r="AG65" s="31">
        <v>19.4064076748883</v>
      </c>
      <c r="AH65" s="31">
        <v>51.576215767928993</v>
      </c>
      <c r="AI65" s="6">
        <f t="shared" si="4"/>
        <v>0.72206702075100593</v>
      </c>
      <c r="AK65" s="7">
        <f t="shared" si="0"/>
        <v>0.73229410535419548</v>
      </c>
      <c r="AM65" s="31">
        <v>7.7723177049738172</v>
      </c>
      <c r="AO65" s="31">
        <v>52.306721811013958</v>
      </c>
    </row>
    <row r="66" spans="1:44">
      <c r="A66" s="1">
        <v>5</v>
      </c>
      <c r="B66" s="1" t="s">
        <v>43</v>
      </c>
      <c r="C66" s="23" t="s">
        <v>0</v>
      </c>
      <c r="D66" s="41">
        <v>40374</v>
      </c>
      <c r="E66" s="29">
        <v>0.32291666666666669</v>
      </c>
      <c r="F66" s="23">
        <v>0.3</v>
      </c>
      <c r="G66" s="23">
        <v>0.3</v>
      </c>
      <c r="I66" s="1">
        <v>0.15</v>
      </c>
      <c r="J66" s="4">
        <v>25.3</v>
      </c>
      <c r="K66" s="3">
        <v>2.6584661186315466</v>
      </c>
      <c r="L66" s="1">
        <v>99.8</v>
      </c>
      <c r="N66" s="1">
        <v>3</v>
      </c>
      <c r="O66" s="1">
        <v>2</v>
      </c>
      <c r="P66" s="1" t="s">
        <v>75</v>
      </c>
      <c r="Q66" s="1" t="s">
        <v>76</v>
      </c>
      <c r="R66" s="33">
        <v>29.9</v>
      </c>
      <c r="S66" s="4">
        <v>1.7452948153324199</v>
      </c>
      <c r="T66" s="33">
        <v>6.034880041360438</v>
      </c>
      <c r="U66" s="3">
        <f t="shared" si="5"/>
        <v>8.4488320579046136E-2</v>
      </c>
      <c r="V66" s="57">
        <v>2.0549048320000001</v>
      </c>
      <c r="W66" s="3">
        <f t="shared" si="5"/>
        <v>2.8768667648000002E-2</v>
      </c>
      <c r="X66" s="57">
        <v>8.0897848733604381</v>
      </c>
      <c r="Z66" s="57">
        <v>37.400516176639563</v>
      </c>
      <c r="AA66" s="36">
        <v>34.412750000000003</v>
      </c>
      <c r="AB66" s="36">
        <v>12.376283750000008</v>
      </c>
      <c r="AC66" s="36">
        <v>46.789033750000009</v>
      </c>
      <c r="AE66" s="36">
        <v>0.73548751153682446</v>
      </c>
      <c r="AF66" s="31">
        <v>245.62859100846865</v>
      </c>
      <c r="AG66" s="31">
        <v>33.292417839454984</v>
      </c>
      <c r="AH66" s="31">
        <v>70.69293401609454</v>
      </c>
      <c r="AI66" s="6">
        <f t="shared" si="4"/>
        <v>0.98970107622532355</v>
      </c>
      <c r="AK66" s="7">
        <f t="shared" si="0"/>
        <v>1.1029580644523698</v>
      </c>
      <c r="AM66" s="31">
        <v>7.3779138599351946</v>
      </c>
      <c r="AO66" s="31">
        <v>78.782718889454983</v>
      </c>
    </row>
    <row r="67" spans="1:44">
      <c r="A67" s="1">
        <v>5</v>
      </c>
      <c r="B67" s="1" t="s">
        <v>43</v>
      </c>
      <c r="C67" s="23" t="s">
        <v>0</v>
      </c>
      <c r="D67" s="41">
        <v>40393</v>
      </c>
      <c r="E67" s="29">
        <v>0.3576388888888889</v>
      </c>
      <c r="F67" s="23">
        <v>2.1</v>
      </c>
      <c r="G67" s="23">
        <v>1.2</v>
      </c>
      <c r="I67" s="1">
        <v>1</v>
      </c>
      <c r="J67" s="4">
        <v>23.3</v>
      </c>
      <c r="K67" s="3">
        <v>5.0399844056104124</v>
      </c>
      <c r="L67" s="1">
        <v>100.3</v>
      </c>
      <c r="N67" s="1">
        <v>1</v>
      </c>
      <c r="O67" s="1">
        <v>4</v>
      </c>
      <c r="P67" s="1" t="s">
        <v>53</v>
      </c>
      <c r="Q67" s="1" t="s">
        <v>80</v>
      </c>
      <c r="R67" s="33">
        <v>30</v>
      </c>
      <c r="S67" s="4">
        <v>1.2080044071377458</v>
      </c>
      <c r="T67" s="33">
        <v>0.42933242419722539</v>
      </c>
      <c r="U67" s="3">
        <f t="shared" si="5"/>
        <v>6.010653938761156E-3</v>
      </c>
      <c r="V67" s="57">
        <v>0.28283185840707958</v>
      </c>
      <c r="W67" s="3">
        <f t="shared" si="5"/>
        <v>3.9596460176991146E-3</v>
      </c>
      <c r="X67" s="57">
        <v>0.71216428260430498</v>
      </c>
      <c r="Z67" s="57">
        <v>44.787934696942834</v>
      </c>
      <c r="AA67" s="36">
        <v>13.917250000000001</v>
      </c>
      <c r="AB67" s="36">
        <v>5.3781444999999994</v>
      </c>
      <c r="AC67" s="36">
        <v>19.2953945</v>
      </c>
      <c r="AE67" s="36">
        <v>0.72127315147663862</v>
      </c>
      <c r="AF67" s="31">
        <v>151.429954514489</v>
      </c>
      <c r="AG67" s="31">
        <v>22.342306966825255</v>
      </c>
      <c r="AH67" s="31">
        <v>67.130241663768089</v>
      </c>
      <c r="AI67" s="6">
        <f t="shared" si="4"/>
        <v>0.93982338329275328</v>
      </c>
      <c r="AK67" s="7">
        <f t="shared" si="0"/>
        <v>0.94979368324921354</v>
      </c>
      <c r="AM67" s="31">
        <v>6.7777224052707812</v>
      </c>
      <c r="AO67" s="31">
        <v>67.842405946372395</v>
      </c>
    </row>
    <row r="68" spans="1:44">
      <c r="A68" s="1">
        <v>5</v>
      </c>
      <c r="B68" s="1" t="s">
        <v>43</v>
      </c>
      <c r="C68" s="23" t="s">
        <v>0</v>
      </c>
      <c r="D68" s="41">
        <v>40407</v>
      </c>
      <c r="E68" s="29">
        <v>0.375</v>
      </c>
      <c r="F68" s="23">
        <v>2.2000000000000002</v>
      </c>
      <c r="G68" s="23">
        <v>1.4</v>
      </c>
      <c r="H68" s="27">
        <f>SUM(G65:G68)/4</f>
        <v>1.6</v>
      </c>
      <c r="I68" s="1">
        <v>1.1000000000000001</v>
      </c>
      <c r="J68" s="4">
        <v>23.4</v>
      </c>
      <c r="K68" s="3">
        <v>3.9566575256439154</v>
      </c>
      <c r="L68" s="1">
        <v>99.6</v>
      </c>
      <c r="N68" s="1">
        <v>3</v>
      </c>
      <c r="O68" s="1">
        <v>2</v>
      </c>
      <c r="P68" s="1" t="s">
        <v>53</v>
      </c>
      <c r="Q68" s="1" t="s">
        <v>78</v>
      </c>
      <c r="R68" s="33">
        <v>30.3</v>
      </c>
      <c r="S68" s="4">
        <v>1.1238961965391641</v>
      </c>
      <c r="T68" s="33">
        <v>0.63339124940767677</v>
      </c>
      <c r="U68" s="3">
        <f t="shared" si="5"/>
        <v>8.8674774917074754E-3</v>
      </c>
      <c r="V68" s="57">
        <v>0.51050147492625364</v>
      </c>
      <c r="W68" s="3">
        <f t="shared" si="5"/>
        <v>7.1470206489675512E-3</v>
      </c>
      <c r="X68" s="57">
        <v>1.1438927243339303</v>
      </c>
      <c r="Z68" s="57">
        <v>37.556836921354332</v>
      </c>
      <c r="AA68" s="36">
        <v>11.9572</v>
      </c>
      <c r="AB68" s="36">
        <v>5.8074312499999996</v>
      </c>
      <c r="AC68" s="36">
        <v>17.764631250000001</v>
      </c>
      <c r="AE68" s="36">
        <v>0.67309024497764347</v>
      </c>
      <c r="AF68" s="31">
        <v>206.16070398010297</v>
      </c>
      <c r="AG68" s="31">
        <v>30.194273953672106</v>
      </c>
      <c r="AH68" s="31">
        <v>67.751110875026441</v>
      </c>
      <c r="AI68" s="6">
        <f t="shared" si="4"/>
        <v>0.94851555225037021</v>
      </c>
      <c r="AK68" s="7">
        <f t="shared" si="0"/>
        <v>0.96453005039104511</v>
      </c>
      <c r="AM68" s="31">
        <v>6.8278079577744091</v>
      </c>
      <c r="AO68" s="31">
        <v>68.895003599360365</v>
      </c>
      <c r="AQ68" s="2" t="s">
        <v>84</v>
      </c>
    </row>
    <row r="69" spans="1:44">
      <c r="A69" s="1">
        <v>5</v>
      </c>
      <c r="B69" s="1" t="s">
        <v>43</v>
      </c>
      <c r="C69" s="23" t="s">
        <v>0</v>
      </c>
      <c r="D69" s="41">
        <v>40731</v>
      </c>
      <c r="E69" s="1" t="s">
        <v>76</v>
      </c>
      <c r="F69" s="1">
        <v>0.85</v>
      </c>
      <c r="G69" s="1">
        <v>0.85</v>
      </c>
      <c r="I69" s="1">
        <v>0.4</v>
      </c>
      <c r="J69" s="4">
        <v>24.4</v>
      </c>
      <c r="K69" s="3">
        <v>5.8876565230925513</v>
      </c>
      <c r="L69" s="1">
        <v>99.4</v>
      </c>
      <c r="N69" s="1">
        <v>1</v>
      </c>
      <c r="O69" s="1">
        <v>1</v>
      </c>
      <c r="P69" s="1" t="s">
        <v>46</v>
      </c>
      <c r="Q69" s="1" t="s">
        <v>78</v>
      </c>
      <c r="R69" s="4">
        <v>29.3</v>
      </c>
      <c r="S69" s="4">
        <v>0.93264087206314694</v>
      </c>
      <c r="T69" s="33">
        <v>2.9402424764600896</v>
      </c>
      <c r="U69" s="3">
        <f t="shared" si="5"/>
        <v>4.1163394670441257E-2</v>
      </c>
      <c r="V69" s="31">
        <v>0.99529999999999996</v>
      </c>
      <c r="W69" s="3">
        <f t="shared" si="5"/>
        <v>1.3934199999999999E-2</v>
      </c>
      <c r="X69" s="31">
        <v>3.9355424764600895</v>
      </c>
      <c r="Z69" s="31">
        <v>32.134177862147361</v>
      </c>
      <c r="AA69" s="36">
        <v>7.1636253164556969</v>
      </c>
      <c r="AB69" s="36">
        <v>8.003850183544305</v>
      </c>
      <c r="AC69" s="3">
        <v>15.167475500000002</v>
      </c>
      <c r="AE69" s="62">
        <v>0.47230175624517712</v>
      </c>
      <c r="AF69" s="3">
        <v>113.42948232055979</v>
      </c>
      <c r="AG69" s="3">
        <v>17.488867826470042</v>
      </c>
      <c r="AH69" s="3">
        <v>49.623045688617403</v>
      </c>
      <c r="AI69" s="6">
        <f t="shared" si="4"/>
        <v>0.69472263964064362</v>
      </c>
      <c r="AK69" s="7">
        <f t="shared" si="0"/>
        <v>0.74982023431108491</v>
      </c>
      <c r="AM69" s="3">
        <v>6.4858104850492442</v>
      </c>
      <c r="AO69" s="3">
        <v>53.558588165077495</v>
      </c>
      <c r="AQ69" s="61" t="s">
        <v>42</v>
      </c>
    </row>
    <row r="70" spans="1:44">
      <c r="A70" s="1">
        <v>5</v>
      </c>
      <c r="B70" s="1" t="s">
        <v>43</v>
      </c>
      <c r="C70" s="23" t="s">
        <v>0</v>
      </c>
      <c r="D70" s="41">
        <v>40745</v>
      </c>
      <c r="E70" s="1" t="s">
        <v>76</v>
      </c>
      <c r="F70" s="1">
        <v>2</v>
      </c>
      <c r="G70" s="1">
        <v>1.3</v>
      </c>
      <c r="I70" s="1">
        <v>1</v>
      </c>
      <c r="J70" s="4">
        <v>25.5</v>
      </c>
      <c r="K70" s="3">
        <v>2.3542775979536366</v>
      </c>
      <c r="L70" s="1">
        <v>93.3</v>
      </c>
      <c r="N70" s="1">
        <v>3</v>
      </c>
      <c r="O70" s="1">
        <v>5</v>
      </c>
      <c r="P70" s="1" t="s">
        <v>53</v>
      </c>
      <c r="Q70" s="1" t="s">
        <v>80</v>
      </c>
      <c r="R70" s="4">
        <v>28.7</v>
      </c>
      <c r="S70" s="4">
        <v>1.9049983942744411</v>
      </c>
      <c r="T70" s="33">
        <v>7.476733664432496</v>
      </c>
      <c r="U70" s="3">
        <f t="shared" si="5"/>
        <v>0.10467427130205495</v>
      </c>
      <c r="V70" s="31">
        <v>1.4984498308906427</v>
      </c>
      <c r="W70" s="3">
        <f t="shared" si="5"/>
        <v>2.0978297632468997E-2</v>
      </c>
      <c r="X70" s="31">
        <v>8.9751834953231384</v>
      </c>
      <c r="Z70" s="31">
        <v>41.454329424058145</v>
      </c>
      <c r="AA70" s="36">
        <v>6.4694882835443037</v>
      </c>
      <c r="AB70" s="36">
        <v>0.63258801166455769</v>
      </c>
      <c r="AC70" s="3">
        <v>7.1020762952088612</v>
      </c>
      <c r="AE70" s="62">
        <v>0.91092914446845519</v>
      </c>
      <c r="AF70" s="3">
        <v>100.33452444596519</v>
      </c>
      <c r="AG70" s="3">
        <v>14.104391605544738</v>
      </c>
      <c r="AH70" s="3">
        <v>55.558721029602879</v>
      </c>
      <c r="AI70" s="6">
        <f t="shared" si="4"/>
        <v>0.77782209441444028</v>
      </c>
      <c r="AK70" s="7">
        <f t="shared" si="0"/>
        <v>0.9034746633489642</v>
      </c>
      <c r="AM70" s="3">
        <v>7.1137080741945322</v>
      </c>
      <c r="AO70" s="3">
        <v>64.533904524926015</v>
      </c>
      <c r="AQ70" s="31">
        <v>36.069720338607453</v>
      </c>
    </row>
    <row r="71" spans="1:44">
      <c r="A71" s="1">
        <v>5</v>
      </c>
      <c r="B71" s="1" t="s">
        <v>43</v>
      </c>
      <c r="C71" s="23" t="s">
        <v>0</v>
      </c>
      <c r="D71" s="41">
        <v>40759</v>
      </c>
      <c r="E71" s="29">
        <v>0.32569444444444445</v>
      </c>
      <c r="F71" s="1">
        <v>0.7</v>
      </c>
      <c r="G71" s="1">
        <v>0.7</v>
      </c>
      <c r="I71" s="1">
        <v>0.35</v>
      </c>
      <c r="J71" s="4">
        <v>25.4</v>
      </c>
      <c r="K71" s="3">
        <v>2.6170307023150401</v>
      </c>
      <c r="L71" s="1">
        <v>99.9</v>
      </c>
      <c r="N71" s="1">
        <v>1</v>
      </c>
      <c r="O71" s="1">
        <v>1</v>
      </c>
      <c r="P71" s="1" t="s">
        <v>74</v>
      </c>
      <c r="Q71" s="1" t="s">
        <v>77</v>
      </c>
      <c r="R71" s="4">
        <v>29.3</v>
      </c>
      <c r="S71" s="4">
        <v>1.1028053190248455</v>
      </c>
      <c r="T71" s="33">
        <v>3.9402631578947389</v>
      </c>
      <c r="U71" s="3">
        <f t="shared" si="5"/>
        <v>5.5163684210526344E-2</v>
      </c>
      <c r="V71" s="31">
        <v>0.71815107102593012</v>
      </c>
      <c r="W71" s="3">
        <f t="shared" si="5"/>
        <v>1.0054114994363022E-2</v>
      </c>
      <c r="X71" s="31">
        <v>4.6584142289206687</v>
      </c>
      <c r="Z71" s="31">
        <v>39.488689436372063</v>
      </c>
      <c r="AA71" s="36">
        <v>11.080836435443038</v>
      </c>
      <c r="AB71" s="36">
        <v>2.8065631285455703</v>
      </c>
      <c r="AC71" s="3">
        <v>13.887399563988609</v>
      </c>
      <c r="AE71" s="62">
        <v>0.79790578390044564</v>
      </c>
      <c r="AF71" s="3">
        <v>113.21450218529083</v>
      </c>
      <c r="AG71" s="3">
        <v>19.730220688477722</v>
      </c>
      <c r="AH71" s="3">
        <v>59.218910124849785</v>
      </c>
      <c r="AI71" s="6">
        <f t="shared" si="4"/>
        <v>0.82906474174789702</v>
      </c>
      <c r="AK71" s="7">
        <f t="shared" si="0"/>
        <v>0.89428254095278636</v>
      </c>
      <c r="AM71" s="3">
        <v>5.7381265000957198</v>
      </c>
      <c r="AO71" s="3">
        <v>63.877324353770454</v>
      </c>
      <c r="AQ71" s="31">
        <v>50.429512919381281</v>
      </c>
    </row>
    <row r="72" spans="1:44">
      <c r="A72" s="1">
        <v>5</v>
      </c>
      <c r="B72" s="1" t="s">
        <v>43</v>
      </c>
      <c r="C72" s="23" t="s">
        <v>0</v>
      </c>
      <c r="D72" s="41">
        <v>40773</v>
      </c>
      <c r="E72" s="1" t="s">
        <v>85</v>
      </c>
      <c r="F72" s="1">
        <v>0.6</v>
      </c>
      <c r="G72" s="1">
        <v>0.6</v>
      </c>
      <c r="H72" s="27">
        <f>SUM(G69:G72)/4</f>
        <v>0.86249999999999993</v>
      </c>
      <c r="I72" s="1">
        <v>0.3</v>
      </c>
      <c r="J72" s="4">
        <v>23.2</v>
      </c>
      <c r="K72" s="3">
        <v>4.3636400566554441</v>
      </c>
      <c r="L72" s="1">
        <v>99.1</v>
      </c>
      <c r="N72" s="1">
        <v>2</v>
      </c>
      <c r="O72" s="1">
        <v>1</v>
      </c>
      <c r="P72" s="1" t="s">
        <v>74</v>
      </c>
      <c r="Q72" s="1" t="s">
        <v>78</v>
      </c>
      <c r="R72" s="4">
        <v>29.1</v>
      </c>
      <c r="S72" s="4">
        <v>0.51108560962373362</v>
      </c>
      <c r="T72" s="63">
        <v>5.4413488162441777</v>
      </c>
      <c r="U72" s="3">
        <f t="shared" si="5"/>
        <v>7.6178883427418492E-2</v>
      </c>
      <c r="V72" s="31">
        <v>0.99633596392333712</v>
      </c>
      <c r="W72" s="3">
        <f t="shared" si="5"/>
        <v>1.3948703494926719E-2</v>
      </c>
      <c r="X72" s="31">
        <v>6.4376847801675146</v>
      </c>
      <c r="Z72" s="31">
        <v>30.828684940171087</v>
      </c>
      <c r="AA72" s="36">
        <v>9.2469738396624486</v>
      </c>
      <c r="AB72" s="36">
        <v>3.9232494936708879</v>
      </c>
      <c r="AC72" s="3">
        <v>13.170223333333336</v>
      </c>
      <c r="AE72" s="62">
        <v>0.70211215145142669</v>
      </c>
      <c r="AF72" s="3">
        <v>104.83027690980144</v>
      </c>
      <c r="AG72" s="3">
        <v>17.641767190520458</v>
      </c>
      <c r="AH72" s="3">
        <v>48.470452130691541</v>
      </c>
      <c r="AI72" s="6">
        <f t="shared" si="4"/>
        <v>0.67858632982968159</v>
      </c>
      <c r="AK72" s="7">
        <f t="shared" si="0"/>
        <v>0.76871391675202683</v>
      </c>
      <c r="AM72" s="3">
        <v>5.9421641708394404</v>
      </c>
      <c r="AO72" s="3">
        <v>54.908136910859056</v>
      </c>
      <c r="AQ72" s="31">
        <v>44.147103665292732</v>
      </c>
      <c r="AR72" s="59" t="s">
        <v>84</v>
      </c>
    </row>
    <row r="73" spans="1:44">
      <c r="A73" s="5">
        <v>5</v>
      </c>
      <c r="B73" s="5" t="s">
        <v>43</v>
      </c>
      <c r="C73" s="23" t="s">
        <v>0</v>
      </c>
      <c r="D73" s="41">
        <v>41101</v>
      </c>
      <c r="E73" s="68">
        <v>0.33333333333333331</v>
      </c>
      <c r="F73" s="3">
        <v>1.2</v>
      </c>
      <c r="G73" s="3">
        <v>1.2</v>
      </c>
      <c r="I73" s="1">
        <v>0.6</v>
      </c>
      <c r="J73" s="4">
        <v>25.2</v>
      </c>
      <c r="K73" s="3">
        <v>4.0810972221217003</v>
      </c>
      <c r="L73" s="4">
        <v>100.5</v>
      </c>
      <c r="N73" s="65">
        <v>2</v>
      </c>
      <c r="O73" s="1">
        <v>2</v>
      </c>
      <c r="P73" s="65" t="s">
        <v>44</v>
      </c>
      <c r="Q73" s="65" t="s">
        <v>60</v>
      </c>
      <c r="R73" s="69">
        <v>30.4</v>
      </c>
      <c r="S73" s="63">
        <v>1.1155794843385731</v>
      </c>
      <c r="T73" s="63">
        <v>0.58328120112605397</v>
      </c>
      <c r="U73" s="3">
        <f t="shared" si="5"/>
        <v>8.1659368157647565E-3</v>
      </c>
      <c r="V73" s="31">
        <v>0.27711287055790829</v>
      </c>
      <c r="W73" s="3">
        <f t="shared" si="5"/>
        <v>3.8795801878107163E-3</v>
      </c>
      <c r="X73" s="31">
        <v>0.8603940716839622</v>
      </c>
      <c r="Z73" s="31">
        <v>49.114749458316034</v>
      </c>
      <c r="AA73" s="70">
        <v>12.218823227848105</v>
      </c>
      <c r="AB73" s="70">
        <v>9.1714481742352287</v>
      </c>
      <c r="AC73" s="72">
        <v>21.390271402083336</v>
      </c>
      <c r="AE73" s="71">
        <v>0.57123273464674396</v>
      </c>
      <c r="AF73" s="3">
        <v>227.92750872888632</v>
      </c>
      <c r="AG73" s="3">
        <v>30.730303979235764</v>
      </c>
      <c r="AH73" s="3">
        <v>79.845053437551798</v>
      </c>
      <c r="AI73" s="6">
        <f t="shared" si="4"/>
        <v>1.1178307481257252</v>
      </c>
      <c r="AK73" s="7">
        <f t="shared" si="0"/>
        <v>1.1298762651293008</v>
      </c>
      <c r="AM73" s="3">
        <v>7.417027468485025</v>
      </c>
      <c r="AO73" s="3">
        <v>81.565841580919724</v>
      </c>
      <c r="AQ73" s="31">
        <v>37.266369720338602</v>
      </c>
      <c r="AR73" s="60" t="s">
        <v>42</v>
      </c>
    </row>
    <row r="74" spans="1:44">
      <c r="A74" s="5">
        <v>5</v>
      </c>
      <c r="B74" s="5" t="s">
        <v>43</v>
      </c>
      <c r="C74" s="23" t="s">
        <v>0</v>
      </c>
      <c r="D74" s="41">
        <v>41115</v>
      </c>
      <c r="E74" s="68">
        <v>0.36458333333333331</v>
      </c>
      <c r="F74" s="3">
        <v>0.6</v>
      </c>
      <c r="G74" s="3">
        <v>0.6</v>
      </c>
      <c r="I74" s="1">
        <v>0.3</v>
      </c>
      <c r="J74" s="4">
        <v>23.8</v>
      </c>
      <c r="K74" s="3">
        <v>2.6696605484615148</v>
      </c>
      <c r="L74" s="4">
        <v>107</v>
      </c>
      <c r="N74" s="65">
        <v>1</v>
      </c>
      <c r="O74" s="1">
        <v>3.5</v>
      </c>
      <c r="P74" s="65" t="s">
        <v>75</v>
      </c>
      <c r="Q74" s="65" t="s">
        <v>60</v>
      </c>
      <c r="R74" s="69">
        <v>30.5</v>
      </c>
      <c r="S74" s="63">
        <v>1.524241539601626</v>
      </c>
      <c r="T74" s="63">
        <v>2.4694025056215865</v>
      </c>
      <c r="U74" s="3">
        <f t="shared" si="5"/>
        <v>3.4571635078702215E-2</v>
      </c>
      <c r="V74" s="31">
        <v>0.59749585711655306</v>
      </c>
      <c r="W74" s="3">
        <f t="shared" si="5"/>
        <v>8.3649419996317427E-3</v>
      </c>
      <c r="X74" s="31">
        <v>3.0668983627381396</v>
      </c>
      <c r="Z74" s="31">
        <v>42.348974653134881</v>
      </c>
      <c r="AA74" s="70">
        <v>11.685958354430381</v>
      </c>
      <c r="AB74" s="70">
        <v>18.46034864765296</v>
      </c>
      <c r="AC74" s="72">
        <v>30.14630700208334</v>
      </c>
      <c r="AE74" s="71">
        <v>0.38764145650154735</v>
      </c>
      <c r="AF74" s="3">
        <v>130.1265579074396</v>
      </c>
      <c r="AG74" s="3">
        <v>21.191120173310654</v>
      </c>
      <c r="AH74" s="3">
        <v>63.540094826445539</v>
      </c>
      <c r="AI74" s="6">
        <f t="shared" si="4"/>
        <v>0.88956132757023754</v>
      </c>
      <c r="AK74" s="7">
        <f t="shared" si="0"/>
        <v>0.93249790464857141</v>
      </c>
      <c r="AM74" s="3">
        <v>6.1406172417128122</v>
      </c>
      <c r="AO74" s="3">
        <v>69.673891551921812</v>
      </c>
      <c r="AR74" s="31">
        <v>49.975143529999997</v>
      </c>
    </row>
    <row r="75" spans="1:44">
      <c r="A75" s="5">
        <v>5</v>
      </c>
      <c r="B75" s="5" t="s">
        <v>43</v>
      </c>
      <c r="C75" s="23" t="s">
        <v>0</v>
      </c>
      <c r="D75" s="41">
        <v>41129</v>
      </c>
      <c r="E75" s="73">
        <v>0.35416666666666669</v>
      </c>
      <c r="F75" s="3">
        <v>1.7</v>
      </c>
      <c r="G75" s="3">
        <v>1.7</v>
      </c>
      <c r="I75" s="1">
        <v>0.85</v>
      </c>
      <c r="J75" s="4">
        <v>25.8</v>
      </c>
      <c r="K75" s="3">
        <v>3.4395729111556781</v>
      </c>
      <c r="L75" s="4">
        <v>101.6</v>
      </c>
      <c r="N75" s="65">
        <v>1</v>
      </c>
      <c r="O75" s="1">
        <v>2</v>
      </c>
      <c r="P75" s="65" t="s">
        <v>44</v>
      </c>
      <c r="Q75" s="65" t="s">
        <v>49</v>
      </c>
      <c r="R75" s="69">
        <v>30.2</v>
      </c>
      <c r="S75" s="42">
        <v>1.341725657806865</v>
      </c>
      <c r="T75" s="63">
        <v>3.0934860774312236</v>
      </c>
      <c r="U75" s="3">
        <f t="shared" si="5"/>
        <v>4.330880508403713E-2</v>
      </c>
      <c r="V75" s="31">
        <v>0.38519609648315223</v>
      </c>
      <c r="W75" s="3">
        <f t="shared" si="5"/>
        <v>5.3927453507641313E-3</v>
      </c>
      <c r="X75" s="31">
        <v>3.4786821739143758</v>
      </c>
      <c r="Z75" s="31">
        <v>71.485553851557455</v>
      </c>
      <c r="AA75" s="70">
        <v>10.810206518987341</v>
      </c>
      <c r="AB75" s="70">
        <v>5.5065425830959907</v>
      </c>
      <c r="AC75" s="72">
        <v>16.316749102083332</v>
      </c>
      <c r="AE75" s="71">
        <v>0.66252207785723005</v>
      </c>
      <c r="AF75" s="3">
        <v>99.338371416359195</v>
      </c>
      <c r="AG75" s="3">
        <v>15.380461790787884</v>
      </c>
      <c r="AH75" s="3">
        <v>86.866015642345332</v>
      </c>
      <c r="AI75" s="6">
        <f t="shared" si="4"/>
        <v>1.2161242189928347</v>
      </c>
      <c r="AK75" s="7">
        <f t="shared" si="0"/>
        <v>1.2648257694276361</v>
      </c>
      <c r="AM75" s="3">
        <v>6.4587378953639636</v>
      </c>
      <c r="AO75" s="3">
        <v>93.823379990174089</v>
      </c>
      <c r="AR75" s="31">
        <v>45.415873015873018</v>
      </c>
    </row>
    <row r="76" spans="1:44">
      <c r="A76" s="5">
        <v>5</v>
      </c>
      <c r="B76" s="5" t="s">
        <v>43</v>
      </c>
      <c r="C76" s="23" t="s">
        <v>0</v>
      </c>
      <c r="D76" s="41">
        <v>41143</v>
      </c>
      <c r="E76" s="68" t="s">
        <v>86</v>
      </c>
      <c r="F76" s="1">
        <v>0.3</v>
      </c>
      <c r="G76" s="1">
        <v>0.3</v>
      </c>
      <c r="H76" s="27">
        <f>SUM(G73:G76)/4</f>
        <v>0.95</v>
      </c>
      <c r="I76" s="1">
        <v>0.15</v>
      </c>
      <c r="J76" s="4">
        <v>23.6</v>
      </c>
      <c r="K76" s="3" t="s">
        <v>76</v>
      </c>
      <c r="L76" s="4">
        <v>99.1</v>
      </c>
      <c r="N76" s="65">
        <v>1</v>
      </c>
      <c r="O76" s="1">
        <v>0</v>
      </c>
      <c r="P76" s="65" t="s">
        <v>51</v>
      </c>
      <c r="Q76" s="65" t="s">
        <v>49</v>
      </c>
      <c r="R76" s="69">
        <v>30.1</v>
      </c>
      <c r="S76" s="42">
        <v>1.5840686769905501</v>
      </c>
      <c r="T76" s="63">
        <v>3.6772033956794812</v>
      </c>
      <c r="U76" s="3">
        <f t="shared" si="5"/>
        <v>5.1480847539512736E-2</v>
      </c>
      <c r="V76" s="31">
        <v>0.39688823421101083</v>
      </c>
      <c r="W76" s="3">
        <f t="shared" si="5"/>
        <v>5.5564352789541516E-3</v>
      </c>
      <c r="X76" s="31">
        <v>4.0740916298904919</v>
      </c>
      <c r="Z76" s="31">
        <v>74.629701677502112</v>
      </c>
      <c r="AA76" s="70">
        <v>38.435774999999985</v>
      </c>
      <c r="AB76" s="70">
        <v>2.9923471020833516</v>
      </c>
      <c r="AC76" s="72">
        <v>41.428122102083336</v>
      </c>
      <c r="AE76" s="71">
        <v>0.92777014862730478</v>
      </c>
      <c r="AF76" s="3">
        <v>276.79524948588693</v>
      </c>
      <c r="AG76" s="3">
        <v>36.96704899157492</v>
      </c>
      <c r="AH76" s="3">
        <v>111.59675066907704</v>
      </c>
      <c r="AI76" s="6">
        <f t="shared" si="4"/>
        <v>1.5623545093670785</v>
      </c>
      <c r="AK76" s="7">
        <f t="shared" si="0"/>
        <v>1.6193917921855454</v>
      </c>
      <c r="AM76" s="3">
        <v>7.487620922864866</v>
      </c>
      <c r="AO76" s="3">
        <v>119.74493392885802</v>
      </c>
      <c r="AQ76" s="2" t="s">
        <v>84</v>
      </c>
      <c r="AR76" s="31">
        <v>74.964236025471834</v>
      </c>
    </row>
    <row r="77" spans="1:44" ht="15">
      <c r="A77" s="5">
        <v>5</v>
      </c>
      <c r="B77" s="5" t="s">
        <v>43</v>
      </c>
      <c r="C77" s="23" t="s">
        <v>0</v>
      </c>
      <c r="D77" s="41">
        <v>41466</v>
      </c>
      <c r="E77" s="29">
        <v>0.34375</v>
      </c>
      <c r="F77" s="1">
        <v>1.9</v>
      </c>
      <c r="G77" s="4">
        <v>1.4</v>
      </c>
      <c r="I77" s="4" t="s">
        <v>76</v>
      </c>
      <c r="J77" s="4">
        <v>25</v>
      </c>
      <c r="K77" s="1">
        <v>4.2</v>
      </c>
      <c r="N77" s="1">
        <v>3</v>
      </c>
      <c r="O77" s="1">
        <v>2</v>
      </c>
      <c r="P77" s="1" t="s">
        <v>53</v>
      </c>
      <c r="Q77" s="1" t="s">
        <v>77</v>
      </c>
      <c r="R77" s="69">
        <v>29</v>
      </c>
      <c r="S77" s="4">
        <v>0.73751156650502969</v>
      </c>
      <c r="T77" s="4">
        <v>6.3848539173409566</v>
      </c>
      <c r="U77" s="3">
        <f t="shared" si="5"/>
        <v>8.9387954842773398E-2</v>
      </c>
      <c r="V77" s="74">
        <v>1.1162000000000001</v>
      </c>
      <c r="W77" s="3">
        <f t="shared" si="5"/>
        <v>1.5626800000000003E-2</v>
      </c>
      <c r="X77" s="74">
        <v>7.5010539173409567</v>
      </c>
      <c r="Z77" s="74">
        <v>26.324446082659041</v>
      </c>
      <c r="AA77" s="76">
        <v>10.649367088607594</v>
      </c>
      <c r="AB77" s="76">
        <v>1.6121329113924072</v>
      </c>
      <c r="AC77" s="3">
        <v>12.261500000000002</v>
      </c>
      <c r="AE77" s="77">
        <v>0.86852074286242242</v>
      </c>
      <c r="AF77" s="3">
        <v>106.60387144594854</v>
      </c>
      <c r="AG77" s="3">
        <v>16.87196498362394</v>
      </c>
      <c r="AH77" s="3">
        <v>43.196411066282977</v>
      </c>
      <c r="AI77" s="6">
        <f t="shared" si="4"/>
        <v>0.60474975492796168</v>
      </c>
      <c r="AK77" s="7">
        <f t="shared" si="0"/>
        <v>0.70976450977073513</v>
      </c>
      <c r="AM77" s="3">
        <v>6.3184028386390727</v>
      </c>
      <c r="AO77" s="3">
        <v>50.697464983623938</v>
      </c>
      <c r="AQ77" s="61" t="s">
        <v>42</v>
      </c>
      <c r="AR77" s="31">
        <v>78.703793307392601</v>
      </c>
    </row>
    <row r="78" spans="1:44" ht="15">
      <c r="A78" s="1">
        <v>5</v>
      </c>
      <c r="B78" s="1" t="s">
        <v>43</v>
      </c>
      <c r="C78" s="23" t="s">
        <v>0</v>
      </c>
      <c r="D78" s="41">
        <v>41480</v>
      </c>
      <c r="E78" s="29">
        <v>0.37847222222222227</v>
      </c>
      <c r="F78" s="1">
        <v>1.6</v>
      </c>
      <c r="G78" s="4">
        <v>0.7</v>
      </c>
      <c r="I78" s="4">
        <v>0.8</v>
      </c>
      <c r="J78" s="4">
        <v>24.7</v>
      </c>
      <c r="K78" s="1">
        <v>4.4000000000000004</v>
      </c>
      <c r="N78" s="1">
        <v>3</v>
      </c>
      <c r="O78" s="1">
        <v>1</v>
      </c>
      <c r="P78" s="1" t="s">
        <v>44</v>
      </c>
      <c r="Q78" s="1" t="s">
        <v>87</v>
      </c>
      <c r="R78" s="4">
        <v>29.9</v>
      </c>
      <c r="S78" s="4">
        <v>1.1094428536855299</v>
      </c>
      <c r="T78" s="4">
        <v>6.020831558492663</v>
      </c>
      <c r="U78" s="3">
        <f t="shared" si="5"/>
        <v>8.4291641818897284E-2</v>
      </c>
      <c r="V78" s="74">
        <v>1.081916537867079</v>
      </c>
      <c r="W78" s="3">
        <f t="shared" si="5"/>
        <v>1.5146831530139106E-2</v>
      </c>
      <c r="X78" s="74">
        <v>7.1027480963597416</v>
      </c>
      <c r="Z78" s="74">
        <v>19.999964964658915</v>
      </c>
      <c r="AA78" s="76">
        <v>7.5905063291139241</v>
      </c>
      <c r="AB78" s="76">
        <v>2.0754936708860754</v>
      </c>
      <c r="AC78" s="3">
        <v>9.6660000000000004</v>
      </c>
      <c r="AE78" s="77">
        <v>0.78527894983591184</v>
      </c>
      <c r="AF78" s="3">
        <v>381.01379788610103</v>
      </c>
      <c r="AG78" s="3">
        <v>44.326586902896118</v>
      </c>
      <c r="AH78" s="3">
        <v>64.326551867555025</v>
      </c>
      <c r="AI78" s="6">
        <f t="shared" si="4"/>
        <v>0.90057172614577041</v>
      </c>
      <c r="AK78" s="7">
        <f t="shared" si="0"/>
        <v>1.0000101994948067</v>
      </c>
      <c r="AM78" s="3">
        <v>8.5956042300474778</v>
      </c>
      <c r="AO78" s="3">
        <v>71.429299963914772</v>
      </c>
      <c r="AQ78" s="75">
        <v>33.825499999999998</v>
      </c>
    </row>
    <row r="79" spans="1:44" ht="15">
      <c r="A79" s="1">
        <v>5</v>
      </c>
      <c r="B79" s="1" t="s">
        <v>43</v>
      </c>
      <c r="C79" s="23" t="s">
        <v>0</v>
      </c>
      <c r="D79" s="41">
        <v>41499</v>
      </c>
      <c r="E79" s="29">
        <v>23.5</v>
      </c>
      <c r="F79" s="1">
        <v>1.8</v>
      </c>
      <c r="G79" s="4">
        <v>1.2</v>
      </c>
      <c r="H79" s="27">
        <f>SUM(G76:G79)/3</f>
        <v>1.2</v>
      </c>
      <c r="I79" s="4">
        <v>0.9</v>
      </c>
      <c r="J79" s="4">
        <v>23.5</v>
      </c>
      <c r="K79" s="1">
        <v>4.5999999999999996</v>
      </c>
      <c r="N79" s="1">
        <v>3</v>
      </c>
      <c r="O79" s="1">
        <v>1</v>
      </c>
      <c r="P79" s="1" t="s">
        <v>72</v>
      </c>
      <c r="Q79" s="1" t="s">
        <v>77</v>
      </c>
      <c r="R79" s="69">
        <v>29.4</v>
      </c>
      <c r="S79" s="4">
        <v>0.93809276232484406</v>
      </c>
      <c r="T79" s="4">
        <v>2.0403182841528174</v>
      </c>
      <c r="U79" s="3">
        <f t="shared" si="5"/>
        <v>2.8564455978139443E-2</v>
      </c>
      <c r="V79" s="74">
        <v>1.6518999999999999</v>
      </c>
      <c r="W79" s="3">
        <f t="shared" si="5"/>
        <v>2.3126600000000001E-2</v>
      </c>
      <c r="X79" s="74">
        <v>3.6922182841528173</v>
      </c>
      <c r="Z79" s="74">
        <v>19.240676319982327</v>
      </c>
      <c r="AA79" s="3">
        <v>5.0627544303797452</v>
      </c>
      <c r="AB79" s="3">
        <v>3.1838389654535897</v>
      </c>
      <c r="AC79" s="3">
        <v>8.2465933958333348</v>
      </c>
      <c r="AE79" s="67">
        <v>0.61392070487405714</v>
      </c>
      <c r="AF79" s="3">
        <v>112.57202174771002</v>
      </c>
      <c r="AG79" s="3">
        <v>18.256916237711859</v>
      </c>
      <c r="AH79" s="3">
        <v>37.49759255769419</v>
      </c>
      <c r="AI79" s="6">
        <f t="shared" si="4"/>
        <v>0.5249662958077187</v>
      </c>
      <c r="AK79" s="7">
        <f t="shared" si="0"/>
        <v>0.57665735178585809</v>
      </c>
      <c r="AM79" s="3">
        <v>6.1659932204311128</v>
      </c>
      <c r="AO79" s="3">
        <v>41.189810841847006</v>
      </c>
      <c r="AQ79" s="75">
        <v>27.102713061018658</v>
      </c>
    </row>
    <row r="80" spans="1:44" ht="15">
      <c r="A80" s="5">
        <v>5</v>
      </c>
      <c r="B80" s="5" t="s">
        <v>43</v>
      </c>
      <c r="C80" s="23" t="s">
        <v>0</v>
      </c>
      <c r="D80" s="41">
        <v>41836</v>
      </c>
      <c r="E80" s="29">
        <v>0.3833333333333333</v>
      </c>
      <c r="F80" s="4">
        <v>1.3</v>
      </c>
      <c r="G80" s="4">
        <v>0.8</v>
      </c>
      <c r="I80" s="33">
        <v>0.65</v>
      </c>
      <c r="J80" s="33">
        <v>24.4</v>
      </c>
      <c r="K80" s="31">
        <v>4.4000000000000004</v>
      </c>
      <c r="N80" s="1">
        <v>2</v>
      </c>
      <c r="O80" s="1">
        <v>2</v>
      </c>
      <c r="P80" s="1" t="s">
        <v>44</v>
      </c>
      <c r="Q80" s="1" t="s">
        <v>77</v>
      </c>
      <c r="R80" s="33">
        <v>29.7</v>
      </c>
      <c r="S80" s="33">
        <v>0.86718210666963602</v>
      </c>
      <c r="T80" s="33">
        <v>8.937570303712036</v>
      </c>
      <c r="U80" s="3">
        <f t="shared" si="5"/>
        <v>0.1251259842519685</v>
      </c>
      <c r="V80" s="74">
        <v>1.2946869444993083</v>
      </c>
      <c r="W80" s="3">
        <f t="shared" si="5"/>
        <v>1.8125617222990317E-2</v>
      </c>
      <c r="X80" s="74">
        <v>10.232257248211344</v>
      </c>
      <c r="Z80" s="74">
        <v>34.906566281200412</v>
      </c>
      <c r="AA80" s="31">
        <v>3.6130810126582285</v>
      </c>
      <c r="AB80" s="31">
        <v>0.21342436234177176</v>
      </c>
      <c r="AC80" s="31">
        <v>3.826505375</v>
      </c>
      <c r="AE80" s="79">
        <v>0.94422473211820024</v>
      </c>
      <c r="AF80" s="31">
        <v>78.990566318506495</v>
      </c>
      <c r="AG80" s="31">
        <v>11.725502688014334</v>
      </c>
      <c r="AH80" s="31">
        <v>46.632068969214743</v>
      </c>
      <c r="AI80" s="6">
        <f t="shared" si="4"/>
        <v>0.6528489655690064</v>
      </c>
      <c r="AK80" s="7">
        <f t="shared" si="0"/>
        <v>0.79610056704396515</v>
      </c>
      <c r="AM80" s="31">
        <v>6.7366464722446135</v>
      </c>
      <c r="AO80" s="31">
        <v>56.864326217426097</v>
      </c>
      <c r="AP80" s="66" t="s">
        <v>84</v>
      </c>
      <c r="AQ80" s="75">
        <v>22.932894604135146</v>
      </c>
    </row>
    <row r="81" spans="1:45" ht="15">
      <c r="A81" s="1">
        <v>5</v>
      </c>
      <c r="B81" s="1" t="s">
        <v>43</v>
      </c>
      <c r="C81" s="23" t="s">
        <v>0</v>
      </c>
      <c r="D81" s="41">
        <v>41851</v>
      </c>
      <c r="E81" s="29">
        <v>0.38194444444444442</v>
      </c>
      <c r="F81" s="4">
        <v>1.4</v>
      </c>
      <c r="G81" s="4">
        <v>0.9</v>
      </c>
      <c r="H81" s="64"/>
      <c r="I81" s="33">
        <v>0.7</v>
      </c>
      <c r="J81" s="33">
        <v>24</v>
      </c>
      <c r="K81" s="31">
        <v>4.0999999999999996</v>
      </c>
      <c r="L81" s="1"/>
      <c r="M81" s="66"/>
      <c r="N81" s="1">
        <v>1</v>
      </c>
      <c r="O81" s="1">
        <v>1</v>
      </c>
      <c r="P81" s="1" t="s">
        <v>53</v>
      </c>
      <c r="Q81" s="1" t="s">
        <v>77</v>
      </c>
      <c r="R81" s="33">
        <v>30</v>
      </c>
      <c r="S81" s="33">
        <v>0.1</v>
      </c>
      <c r="T81" s="33">
        <v>2.0320068660903057</v>
      </c>
      <c r="U81" s="3">
        <f t="shared" si="5"/>
        <v>2.8448096125264281E-2</v>
      </c>
      <c r="V81" s="74">
        <v>0.22047205214299817</v>
      </c>
      <c r="W81" s="3">
        <f t="shared" si="5"/>
        <v>3.0866087300019745E-3</v>
      </c>
      <c r="X81" s="74">
        <v>2.252478918233304</v>
      </c>
      <c r="Y81" s="66"/>
      <c r="Z81" s="74">
        <v>47.886344611178458</v>
      </c>
      <c r="AA81" s="31">
        <v>9.7607113924050637</v>
      </c>
      <c r="AB81" s="31">
        <v>2.2729439825949349</v>
      </c>
      <c r="AC81" s="31">
        <v>12.033655374999999</v>
      </c>
      <c r="AD81" s="4"/>
      <c r="AE81" s="79">
        <v>0.81111774338186615</v>
      </c>
      <c r="AF81" s="31">
        <v>261.48825060231746</v>
      </c>
      <c r="AG81" s="31">
        <v>38.149112159206972</v>
      </c>
      <c r="AH81" s="31">
        <v>86.035456770385423</v>
      </c>
      <c r="AI81" s="6">
        <f t="shared" si="4"/>
        <v>1.2044963947853959</v>
      </c>
      <c r="AJ81" s="58"/>
      <c r="AK81" s="7">
        <f t="shared" si="0"/>
        <v>1.2360310996406623</v>
      </c>
      <c r="AL81" s="3"/>
      <c r="AM81" s="31">
        <v>6.8543731636808074</v>
      </c>
      <c r="AN81" s="3"/>
      <c r="AO81" s="31">
        <v>88.287935688618731</v>
      </c>
      <c r="AP81" s="78" t="s">
        <v>42</v>
      </c>
      <c r="AQ81" s="3"/>
      <c r="AR81" s="1"/>
      <c r="AS81" s="1"/>
    </row>
    <row r="82" spans="1:45" ht="15">
      <c r="A82" s="1">
        <v>5</v>
      </c>
      <c r="B82" s="1" t="s">
        <v>43</v>
      </c>
      <c r="C82" s="23" t="s">
        <v>0</v>
      </c>
      <c r="D82" s="41">
        <v>41865</v>
      </c>
      <c r="E82" s="29">
        <v>0.3923611111111111</v>
      </c>
      <c r="F82" s="4">
        <v>1.6</v>
      </c>
      <c r="G82" s="4">
        <v>1.2</v>
      </c>
      <c r="I82" s="33">
        <v>0.8</v>
      </c>
      <c r="J82" s="33">
        <v>20.6</v>
      </c>
      <c r="K82" s="31">
        <v>4.8</v>
      </c>
      <c r="N82" s="1">
        <v>1</v>
      </c>
      <c r="O82" s="1">
        <v>1</v>
      </c>
      <c r="P82" s="1" t="s">
        <v>46</v>
      </c>
      <c r="Q82" s="1" t="s">
        <v>77</v>
      </c>
      <c r="R82" s="33">
        <v>29.8</v>
      </c>
      <c r="S82" s="33">
        <v>0.89955360361269632</v>
      </c>
      <c r="T82" s="33">
        <v>2.1932360561843725</v>
      </c>
      <c r="U82" s="3">
        <f t="shared" si="5"/>
        <v>3.0705304786581216E-2</v>
      </c>
      <c r="V82" s="74">
        <v>0.98508789255382168</v>
      </c>
      <c r="W82" s="3">
        <f t="shared" si="5"/>
        <v>1.3791230495753504E-2</v>
      </c>
      <c r="X82" s="74">
        <v>3.178323948738194</v>
      </c>
      <c r="Z82" s="74">
        <v>14.401676051261804</v>
      </c>
      <c r="AA82" s="31">
        <v>3.6733518987341771</v>
      </c>
      <c r="AB82" s="31">
        <v>1.5214294762658231</v>
      </c>
      <c r="AC82" s="31">
        <v>5.1947813749999998</v>
      </c>
      <c r="AE82" s="79">
        <v>0.70712348288847426</v>
      </c>
      <c r="AF82" s="31">
        <v>94.033648765215588</v>
      </c>
      <c r="AG82" s="31">
        <v>15.19398448423731</v>
      </c>
      <c r="AH82" s="31">
        <v>29.595660535499114</v>
      </c>
      <c r="AI82" s="6">
        <f t="shared" si="4"/>
        <v>0.41433924749698758</v>
      </c>
      <c r="AK82" s="7">
        <f t="shared" si="0"/>
        <v>0.45883578277932235</v>
      </c>
      <c r="AM82" s="31">
        <v>6.1888735547129778</v>
      </c>
      <c r="AO82" s="31">
        <v>32.77398448423731</v>
      </c>
      <c r="AP82" s="74">
        <v>45.138823529411759</v>
      </c>
    </row>
    <row r="83" spans="1:45" ht="15">
      <c r="A83" s="1">
        <v>5</v>
      </c>
      <c r="B83" s="1" t="s">
        <v>43</v>
      </c>
      <c r="C83" s="23" t="s">
        <v>0</v>
      </c>
      <c r="D83" s="41">
        <v>41879</v>
      </c>
      <c r="E83" s="29">
        <v>0.38541666666666669</v>
      </c>
      <c r="F83" s="4">
        <v>1.7</v>
      </c>
      <c r="G83" s="4">
        <v>1.4</v>
      </c>
      <c r="H83" s="27">
        <f>SUM(G80:G83)/4</f>
        <v>1.0750000000000002</v>
      </c>
      <c r="I83" s="33">
        <v>0.85</v>
      </c>
      <c r="J83" s="33">
        <v>23.2</v>
      </c>
      <c r="K83" s="31">
        <v>5.3</v>
      </c>
      <c r="N83" s="1">
        <v>1</v>
      </c>
      <c r="O83" s="1">
        <v>1</v>
      </c>
      <c r="P83" s="1" t="s">
        <v>46</v>
      </c>
      <c r="Q83" s="1" t="s">
        <v>80</v>
      </c>
      <c r="R83" s="33">
        <v>29.8</v>
      </c>
      <c r="S83" s="33">
        <v>0.90152077151335308</v>
      </c>
      <c r="T83" s="33">
        <v>2.7777966909511811</v>
      </c>
      <c r="U83" s="3">
        <f t="shared" si="5"/>
        <v>3.8889153673316537E-2</v>
      </c>
      <c r="V83" s="74">
        <v>0.93161169267232846</v>
      </c>
      <c r="W83" s="3">
        <f t="shared" si="5"/>
        <v>1.3042563697412598E-2</v>
      </c>
      <c r="X83" s="74">
        <v>3.7094083836235097</v>
      </c>
      <c r="Z83" s="74">
        <v>19.282356322258842</v>
      </c>
      <c r="AA83" s="31">
        <v>3.4608177215189877</v>
      </c>
      <c r="AB83" s="31">
        <v>2.3855236534810129</v>
      </c>
      <c r="AC83" s="31">
        <v>5.8463413750000006</v>
      </c>
      <c r="AE83" s="79">
        <v>0.59196299010489917</v>
      </c>
      <c r="AF83" s="31">
        <v>109.51929188781163</v>
      </c>
      <c r="AG83" s="31">
        <v>15.544704630896828</v>
      </c>
      <c r="AH83" s="31">
        <v>34.827060953155666</v>
      </c>
      <c r="AI83" s="6">
        <f t="shared" si="4"/>
        <v>0.48757885334417933</v>
      </c>
      <c r="AK83" s="7">
        <f t="shared" si="0"/>
        <v>0.53951057071490849</v>
      </c>
      <c r="AM83" s="31">
        <v>7.0454405206342665</v>
      </c>
      <c r="AO83" s="31">
        <v>38.536469336779177</v>
      </c>
      <c r="AP83" s="74">
        <v>50.138823529411759</v>
      </c>
    </row>
    <row r="84" spans="1:45" ht="15">
      <c r="K84" s="52">
        <f>SUM(K5:K83)</f>
        <v>300.59950732914086</v>
      </c>
      <c r="AC84" s="52">
        <f>SUM(AC5:AC83)</f>
        <v>996.93048913358825</v>
      </c>
      <c r="AK84" s="52">
        <f>SUM(AK5:AK83)</f>
        <v>63.425316059517755</v>
      </c>
      <c r="AO84" s="52"/>
      <c r="AP84" s="74">
        <v>17.579999999999998</v>
      </c>
    </row>
    <row r="85" spans="1:45" ht="15">
      <c r="J85" s="80" t="s">
        <v>88</v>
      </c>
      <c r="K85" s="52">
        <f>K84/71</f>
        <v>4.2337958778752238</v>
      </c>
      <c r="AC85" s="52">
        <f>AC84/65</f>
        <v>15.337392140516743</v>
      </c>
      <c r="AK85" s="52">
        <f>AK84/65</f>
        <v>0.97577409322335007</v>
      </c>
      <c r="AO85" s="52"/>
      <c r="AP85" s="74">
        <v>22.991764705882353</v>
      </c>
    </row>
  </sheetData>
  <phoneticPr fontId="8" type="noConversion"/>
  <dataValidations count="1">
    <dataValidation allowBlank="1" showErrorMessage="1" sqref="V73:V76"/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Sheet1</vt:lpstr>
      <vt:lpstr>TN Chart</vt:lpstr>
      <vt:lpstr>ChA</vt:lpstr>
      <vt:lpstr>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Larry Ballantine</cp:lastModifiedBy>
  <cp:lastPrinted>2009-06-23T17:10:47Z</cp:lastPrinted>
  <dcterms:created xsi:type="dcterms:W3CDTF">2009-06-22T12:01:25Z</dcterms:created>
  <dcterms:modified xsi:type="dcterms:W3CDTF">2016-01-12T20:15:56Z</dcterms:modified>
</cp:coreProperties>
</file>