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4985" windowHeight="7995" activeTab="3"/>
  </bookViews>
  <sheets>
    <sheet name="DO" sheetId="4" r:id="rId1"/>
    <sheet name="TN" sheetId="8" r:id="rId2"/>
    <sheet name="Chl A" sheetId="9" r:id="rId3"/>
    <sheet name="Sheet1" sheetId="1" r:id="rId4"/>
  </sheets>
  <calcPr calcId="125725"/>
</workbook>
</file>

<file path=xl/calcChain.xml><?xml version="1.0" encoding="utf-8"?>
<calcChain xmlns="http://schemas.openxmlformats.org/spreadsheetml/2006/main">
  <c r="AL73" i="1"/>
  <c r="AD73"/>
  <c r="AL72"/>
  <c r="AD72"/>
  <c r="L73"/>
  <c r="L72"/>
  <c r="AL71"/>
  <c r="AL70"/>
  <c r="AL69"/>
  <c r="AL68"/>
  <c r="AL67"/>
  <c r="AL66"/>
  <c r="AL65"/>
  <c r="AL64"/>
  <c r="AL63"/>
  <c r="AL62"/>
  <c r="AL61"/>
  <c r="AJ71"/>
  <c r="AJ70"/>
  <c r="AJ69"/>
  <c r="AJ68"/>
  <c r="AJ67"/>
  <c r="AJ66"/>
  <c r="AJ65"/>
  <c r="AJ64"/>
  <c r="AJ63"/>
  <c r="AJ62"/>
  <c r="AJ61"/>
  <c r="X71"/>
  <c r="X70"/>
  <c r="X69"/>
  <c r="X68"/>
  <c r="X67"/>
  <c r="X66"/>
  <c r="X65"/>
  <c r="X64"/>
  <c r="X63"/>
  <c r="X62"/>
  <c r="X61"/>
  <c r="V71"/>
  <c r="V70"/>
  <c r="V69"/>
  <c r="V68"/>
  <c r="V67"/>
  <c r="V66"/>
  <c r="V65"/>
  <c r="V64"/>
  <c r="V63"/>
  <c r="V62"/>
  <c r="V61"/>
  <c r="AL60"/>
  <c r="AL59"/>
  <c r="AL58"/>
  <c r="AL57"/>
  <c r="AL56"/>
  <c r="AL55"/>
  <c r="AL54"/>
  <c r="AL53"/>
  <c r="AJ60"/>
  <c r="AJ59"/>
  <c r="AJ58"/>
  <c r="AJ57"/>
  <c r="AJ56"/>
  <c r="AJ55"/>
  <c r="AJ54"/>
  <c r="AJ53"/>
  <c r="X60"/>
  <c r="X59"/>
  <c r="X58"/>
  <c r="X57"/>
  <c r="X56"/>
  <c r="X55"/>
  <c r="X54"/>
  <c r="X53"/>
  <c r="H60"/>
  <c r="H59"/>
  <c r="H58"/>
  <c r="H57"/>
  <c r="H56"/>
  <c r="H55"/>
  <c r="H54"/>
  <c r="H53"/>
  <c r="H49"/>
  <c r="H50"/>
  <c r="H51"/>
  <c r="H52"/>
  <c r="N52"/>
  <c r="V52"/>
  <c r="V51"/>
  <c r="V50"/>
  <c r="V49"/>
  <c r="X52"/>
  <c r="X51"/>
  <c r="X50"/>
  <c r="X49"/>
  <c r="Z52"/>
  <c r="AE52"/>
  <c r="AJ49"/>
  <c r="AJ50"/>
  <c r="AJ51"/>
  <c r="AJ52"/>
  <c r="AL52"/>
  <c r="AL51"/>
  <c r="AL50"/>
  <c r="AL49"/>
  <c r="AJ38"/>
  <c r="AJ39"/>
  <c r="AJ40"/>
  <c r="AJ41"/>
  <c r="AJ42"/>
  <c r="AJ43"/>
  <c r="AJ44"/>
  <c r="AJ45"/>
  <c r="AJ46"/>
  <c r="AJ47"/>
  <c r="AJ48"/>
  <c r="AE48"/>
  <c r="AE43"/>
  <c r="AL44"/>
  <c r="AL45"/>
  <c r="AL46"/>
  <c r="AL47"/>
  <c r="AL38"/>
  <c r="AL39"/>
  <c r="AL40"/>
  <c r="AL41"/>
  <c r="AL42"/>
  <c r="AL43"/>
  <c r="H48"/>
  <c r="H47"/>
  <c r="H46"/>
  <c r="H45"/>
  <c r="H43"/>
  <c r="H42"/>
  <c r="H41"/>
  <c r="H40"/>
  <c r="H39"/>
  <c r="H38"/>
  <c r="H37"/>
  <c r="H36"/>
  <c r="H35"/>
  <c r="G34"/>
  <c r="H34" s="1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Z48"/>
  <c r="X48"/>
  <c r="V48"/>
  <c r="N48"/>
  <c r="I48"/>
  <c r="X47"/>
  <c r="V47"/>
  <c r="X46"/>
  <c r="V46"/>
  <c r="X45"/>
  <c r="V45"/>
  <c r="X44"/>
  <c r="V44"/>
  <c r="X43"/>
  <c r="V43"/>
  <c r="X42"/>
  <c r="V42"/>
  <c r="X41"/>
  <c r="V41"/>
  <c r="X40"/>
  <c r="V40"/>
  <c r="X39"/>
  <c r="V39"/>
  <c r="X38"/>
  <c r="V38"/>
  <c r="AL32"/>
  <c r="AL33"/>
  <c r="AL34"/>
  <c r="AL35"/>
  <c r="AL36"/>
  <c r="AL37"/>
  <c r="AJ32"/>
  <c r="AJ33"/>
  <c r="AJ34"/>
  <c r="AJ35"/>
  <c r="AJ36"/>
  <c r="AJ37"/>
  <c r="AE37"/>
  <c r="Z37"/>
  <c r="X37"/>
  <c r="V37"/>
  <c r="M34"/>
  <c r="N37" s="1"/>
  <c r="I37"/>
  <c r="X36"/>
  <c r="V36"/>
  <c r="X35"/>
  <c r="V35"/>
  <c r="X34"/>
  <c r="V34"/>
  <c r="L34"/>
  <c r="X33"/>
  <c r="V33"/>
  <c r="X32"/>
  <c r="V32"/>
  <c r="AL26"/>
  <c r="AL27"/>
  <c r="AL28"/>
  <c r="AL29"/>
  <c r="AL30"/>
  <c r="AL31"/>
  <c r="AJ26"/>
  <c r="AJ27"/>
  <c r="AJ28"/>
  <c r="AJ29"/>
  <c r="AJ30"/>
  <c r="AJ31"/>
  <c r="AE31"/>
  <c r="Z31"/>
  <c r="X31"/>
  <c r="V31"/>
  <c r="N31"/>
  <c r="X30"/>
  <c r="V30"/>
  <c r="X29"/>
  <c r="V29"/>
  <c r="X28"/>
  <c r="V28"/>
  <c r="X27"/>
  <c r="V27"/>
  <c r="X26"/>
  <c r="V26"/>
  <c r="AL20"/>
  <c r="AL21"/>
  <c r="AL22"/>
  <c r="AL23"/>
  <c r="AL24"/>
  <c r="AL25"/>
  <c r="AK25"/>
  <c r="AD24"/>
  <c r="AE25" s="1"/>
  <c r="Z25"/>
  <c r="X25"/>
  <c r="V25"/>
  <c r="N25"/>
  <c r="I25"/>
  <c r="X24"/>
  <c r="V24"/>
  <c r="X23"/>
  <c r="V23"/>
  <c r="X22"/>
  <c r="V22"/>
  <c r="X21"/>
  <c r="V21"/>
  <c r="X20"/>
  <c r="V20"/>
  <c r="AL14"/>
  <c r="AL15"/>
  <c r="AL16"/>
  <c r="AL17"/>
  <c r="AL18"/>
  <c r="AL19"/>
  <c r="AK19"/>
  <c r="AE19"/>
  <c r="Z19"/>
  <c r="X19"/>
  <c r="V19"/>
  <c r="N19"/>
  <c r="I19"/>
  <c r="X18"/>
  <c r="V18"/>
  <c r="X17"/>
  <c r="V17"/>
  <c r="X16"/>
  <c r="V16"/>
  <c r="X15"/>
  <c r="V15"/>
  <c r="X14"/>
  <c r="V14"/>
  <c r="AL9"/>
  <c r="AL10"/>
  <c r="AL11"/>
  <c r="AL12"/>
  <c r="AL13"/>
  <c r="AK13"/>
  <c r="AE13"/>
  <c r="Z13"/>
  <c r="X13"/>
  <c r="V13"/>
  <c r="N13"/>
  <c r="I13"/>
  <c r="X12"/>
  <c r="V12"/>
  <c r="X11"/>
  <c r="V11"/>
  <c r="X10"/>
  <c r="V10"/>
  <c r="X9"/>
  <c r="V9"/>
  <c r="AL5"/>
  <c r="AL6"/>
  <c r="AL7"/>
  <c r="AL8"/>
  <c r="AK8"/>
  <c r="AE8"/>
  <c r="Z8"/>
  <c r="X8"/>
  <c r="V8"/>
  <c r="N8"/>
  <c r="I8"/>
  <c r="X7"/>
  <c r="V7"/>
  <c r="X6"/>
  <c r="V6"/>
  <c r="X5"/>
  <c r="V5"/>
  <c r="AM52" l="1"/>
  <c r="AK48"/>
  <c r="AL48" s="1"/>
  <c r="I52"/>
  <c r="AM13"/>
  <c r="AK37"/>
  <c r="AM8"/>
  <c r="AM25"/>
  <c r="AM31"/>
  <c r="AK52"/>
  <c r="AM19"/>
  <c r="AK31"/>
  <c r="AM37"/>
  <c r="AM43"/>
  <c r="AM48"/>
</calcChain>
</file>

<file path=xl/sharedStrings.xml><?xml version="1.0" encoding="utf-8"?>
<sst xmlns="http://schemas.openxmlformats.org/spreadsheetml/2006/main" count="343" uniqueCount="76">
  <si>
    <t>Herring River - North Rd</t>
  </si>
  <si>
    <t>Total</t>
  </si>
  <si>
    <t>Measurement</t>
  </si>
  <si>
    <t>Wind</t>
  </si>
  <si>
    <t>Water</t>
  </si>
  <si>
    <t>Salinity</t>
  </si>
  <si>
    <t>Chl-a</t>
  </si>
  <si>
    <t>Phaeo</t>
  </si>
  <si>
    <t>Station No.</t>
  </si>
  <si>
    <t>Depth ID</t>
  </si>
  <si>
    <t>Alternate Name</t>
  </si>
  <si>
    <t>Time</t>
  </si>
  <si>
    <t>Depth (m)</t>
  </si>
  <si>
    <t>Mean</t>
  </si>
  <si>
    <t>Temp C</t>
  </si>
  <si>
    <t>D.O. mg/L</t>
  </si>
  <si>
    <t>% D.O.</t>
  </si>
  <si>
    <t>Weather</t>
  </si>
  <si>
    <t>Beaufort</t>
  </si>
  <si>
    <t>Direction</t>
  </si>
  <si>
    <t xml:space="preserve"> Condition</t>
  </si>
  <si>
    <t>(ppt)</t>
  </si>
  <si>
    <r>
      <t>uM PO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3-</t>
    </r>
  </si>
  <si>
    <r>
      <t>uM NH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+</t>
    </r>
  </si>
  <si>
    <t>mg/L NH4</t>
  </si>
  <si>
    <r>
      <t>uM NO</t>
    </r>
    <r>
      <rPr>
        <b/>
        <u/>
        <vertAlign val="subscript"/>
        <sz val="10"/>
        <rFont val="Arial"/>
        <family val="2"/>
      </rPr>
      <t>x</t>
    </r>
  </si>
  <si>
    <t>mg/L NO3</t>
  </si>
  <si>
    <t>uM DIN</t>
  </si>
  <si>
    <t>uM DON</t>
  </si>
  <si>
    <t>ug/L</t>
  </si>
  <si>
    <t>Chl A</t>
  </si>
  <si>
    <t>Ratio</t>
  </si>
  <si>
    <t>POC (uM)</t>
  </si>
  <si>
    <t>PON (uM)</t>
  </si>
  <si>
    <t>TON (uM)</t>
  </si>
  <si>
    <t>TON (mg/L)</t>
  </si>
  <si>
    <t>TN</t>
  </si>
  <si>
    <t>C/N Ratio</t>
  </si>
  <si>
    <t>M</t>
  </si>
  <si>
    <t>Drizzle</t>
  </si>
  <si>
    <t>1 to 3 ?</t>
  </si>
  <si>
    <t>Muddy, Oily Sheen, Dead Fish, Leaves &amp; Sticks</t>
  </si>
  <si>
    <t>Clear</t>
  </si>
  <si>
    <t>N</t>
  </si>
  <si>
    <t>Muddy, Reeds</t>
  </si>
  <si>
    <t>11 to 16</t>
  </si>
  <si>
    <t>Muddy</t>
  </si>
  <si>
    <t>Cloudy, Oily Sheen, maybe pollen</t>
  </si>
  <si>
    <t>Partly Cloudy / Overcast, sun and some sprinkles</t>
  </si>
  <si>
    <t>Cloudy, slight oily sheen</t>
  </si>
  <si>
    <t>Herring River- North Road</t>
  </si>
  <si>
    <t>Rain</t>
  </si>
  <si>
    <t>SW</t>
  </si>
  <si>
    <t>Cloudy</t>
  </si>
  <si>
    <t>Partly Cloudy</t>
  </si>
  <si>
    <t>Fog/Haze</t>
  </si>
  <si>
    <t>Overcast</t>
  </si>
  <si>
    <t>&lt;0.05</t>
  </si>
  <si>
    <t>NW</t>
  </si>
  <si>
    <t>ND</t>
  </si>
  <si>
    <t>8::30</t>
  </si>
  <si>
    <t>E</t>
  </si>
  <si>
    <t>NE</t>
  </si>
  <si>
    <t>clear</t>
  </si>
  <si>
    <t xml:space="preserve">S </t>
  </si>
  <si>
    <t>overcast</t>
  </si>
  <si>
    <t>SE</t>
  </si>
  <si>
    <t>cloudy</t>
  </si>
  <si>
    <t xml:space="preserve"> Secchi Depth (m)</t>
  </si>
  <si>
    <t>Station Depth (m)</t>
  </si>
  <si>
    <t>Date</t>
  </si>
  <si>
    <t>S</t>
  </si>
  <si>
    <t>(uM)</t>
  </si>
  <si>
    <t>TDN</t>
  </si>
  <si>
    <t>F</t>
  </si>
  <si>
    <t>CLOUDY</t>
  </si>
</sst>
</file>

<file path=xl/styles.xml><?xml version="1.0" encoding="utf-8"?>
<styleSheet xmlns="http://schemas.openxmlformats.org/spreadsheetml/2006/main">
  <numFmts count="5">
    <numFmt numFmtId="164" formatCode="m/d/yy;@"/>
    <numFmt numFmtId="165" formatCode="0.0"/>
    <numFmt numFmtId="166" formatCode="0.0000"/>
    <numFmt numFmtId="167" formatCode="m/d/yy"/>
    <numFmt numFmtId="168" formatCode="h:mm;@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vertAlign val="subscript"/>
      <sz val="10"/>
      <name val="Arial"/>
      <family val="2"/>
    </font>
    <font>
      <b/>
      <u/>
      <vertAlign val="superscript"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165" fontId="0" fillId="0" borderId="0" xfId="0" quotePrefix="1" applyNumberFormat="1" applyBorder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1" applyNumberFormat="1" applyFont="1" applyFill="1" applyBorder="1" applyAlignment="1" applyProtection="1">
      <alignment horizontal="center"/>
    </xf>
    <xf numFmtId="2" fontId="0" fillId="0" borderId="0" xfId="1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quotePrefix="1" applyNumberForma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8" fillId="0" borderId="0" xfId="1" quotePrefix="1" applyNumberFormat="1" applyFont="1" applyFill="1" applyBorder="1" applyAlignment="1" applyProtection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Herring River North Road
 Dissolved Oxygen</a:t>
            </a:r>
          </a:p>
        </c:rich>
      </c:tx>
      <c:layout>
        <c:manualLayout>
          <c:xMode val="edge"/>
          <c:yMode val="edge"/>
          <c:x val="0.38956714761376265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51E-2"/>
          <c:y val="0.15660685154975529"/>
          <c:w val="0.88457269700332952"/>
          <c:h val="0.77650897226753701"/>
        </c:manualLayout>
      </c:layout>
      <c:scatterChart>
        <c:scatterStyle val="lineMarker"/>
        <c:ser>
          <c:idx val="0"/>
          <c:order val="0"/>
          <c:tx>
            <c:strRef>
              <c:f>Sheet1!$L$4</c:f>
              <c:strCache>
                <c:ptCount val="1"/>
                <c:pt idx="0">
                  <c:v>D.O. mg/L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Sheet1!$D$5:$D$71</c:f>
              <c:numCache>
                <c:formatCode>m/d/yy;@</c:formatCode>
                <c:ptCount val="67"/>
                <c:pt idx="0">
                  <c:v>37097</c:v>
                </c:pt>
                <c:pt idx="1">
                  <c:v>37112</c:v>
                </c:pt>
                <c:pt idx="2">
                  <c:v>37126</c:v>
                </c:pt>
                <c:pt idx="3">
                  <c:v>37140</c:v>
                </c:pt>
                <c:pt idx="4">
                  <c:v>37419</c:v>
                </c:pt>
                <c:pt idx="5">
                  <c:v>37448</c:v>
                </c:pt>
                <c:pt idx="6">
                  <c:v>37462</c:v>
                </c:pt>
                <c:pt idx="7">
                  <c:v>37481</c:v>
                </c:pt>
                <c:pt idx="8">
                  <c:v>37525</c:v>
                </c:pt>
                <c:pt idx="9" formatCode="m/d/yy">
                  <c:v>37789</c:v>
                </c:pt>
                <c:pt idx="10" formatCode="m/d/yy">
                  <c:v>37805</c:v>
                </c:pt>
                <c:pt idx="11" formatCode="m/d/yy">
                  <c:v>37819</c:v>
                </c:pt>
                <c:pt idx="12" formatCode="m/d/yy">
                  <c:v>37838</c:v>
                </c:pt>
                <c:pt idx="13" formatCode="m/d/yy">
                  <c:v>37852</c:v>
                </c:pt>
                <c:pt idx="14" formatCode="m/d/yy">
                  <c:v>37867</c:v>
                </c:pt>
                <c:pt idx="15">
                  <c:v>38161</c:v>
                </c:pt>
                <c:pt idx="16">
                  <c:v>38175</c:v>
                </c:pt>
                <c:pt idx="17">
                  <c:v>38190</c:v>
                </c:pt>
                <c:pt idx="18">
                  <c:v>38204</c:v>
                </c:pt>
                <c:pt idx="19">
                  <c:v>38218</c:v>
                </c:pt>
                <c:pt idx="20">
                  <c:v>38242</c:v>
                </c:pt>
                <c:pt idx="21">
                  <c:v>38517</c:v>
                </c:pt>
                <c:pt idx="22">
                  <c:v>38546</c:v>
                </c:pt>
                <c:pt idx="23">
                  <c:v>38559</c:v>
                </c:pt>
                <c:pt idx="24">
                  <c:v>38574</c:v>
                </c:pt>
                <c:pt idx="25">
                  <c:v>38588</c:v>
                </c:pt>
                <c:pt idx="26">
                  <c:v>38603</c:v>
                </c:pt>
                <c:pt idx="27">
                  <c:v>38888</c:v>
                </c:pt>
                <c:pt idx="28">
                  <c:v>38903</c:v>
                </c:pt>
                <c:pt idx="29">
                  <c:v>38917</c:v>
                </c:pt>
                <c:pt idx="30">
                  <c:v>38931</c:v>
                </c:pt>
                <c:pt idx="31">
                  <c:v>38945</c:v>
                </c:pt>
                <c:pt idx="32">
                  <c:v>38973</c:v>
                </c:pt>
                <c:pt idx="33">
                  <c:v>39254</c:v>
                </c:pt>
                <c:pt idx="34">
                  <c:v>39268</c:v>
                </c:pt>
                <c:pt idx="35">
                  <c:v>39282</c:v>
                </c:pt>
                <c:pt idx="36">
                  <c:v>39301</c:v>
                </c:pt>
                <c:pt idx="37">
                  <c:v>39315</c:v>
                </c:pt>
                <c:pt idx="38">
                  <c:v>39343</c:v>
                </c:pt>
                <c:pt idx="39">
                  <c:v>39638</c:v>
                </c:pt>
                <c:pt idx="40">
                  <c:v>39653</c:v>
                </c:pt>
                <c:pt idx="41">
                  <c:v>39667</c:v>
                </c:pt>
                <c:pt idx="42">
                  <c:v>39686</c:v>
                </c:pt>
                <c:pt idx="43">
                  <c:v>39700</c:v>
                </c:pt>
                <c:pt idx="44">
                  <c:v>40008</c:v>
                </c:pt>
                <c:pt idx="45">
                  <c:v>40022</c:v>
                </c:pt>
                <c:pt idx="46">
                  <c:v>40037</c:v>
                </c:pt>
                <c:pt idx="47">
                  <c:v>40051</c:v>
                </c:pt>
                <c:pt idx="48">
                  <c:v>40360</c:v>
                </c:pt>
                <c:pt idx="49">
                  <c:v>40374</c:v>
                </c:pt>
                <c:pt idx="50">
                  <c:v>40393</c:v>
                </c:pt>
                <c:pt idx="51">
                  <c:v>40407</c:v>
                </c:pt>
                <c:pt idx="52">
                  <c:v>40731</c:v>
                </c:pt>
                <c:pt idx="53">
                  <c:v>40745</c:v>
                </c:pt>
                <c:pt idx="54">
                  <c:v>40759</c:v>
                </c:pt>
                <c:pt idx="55">
                  <c:v>40773</c:v>
                </c:pt>
                <c:pt idx="56">
                  <c:v>41101</c:v>
                </c:pt>
                <c:pt idx="57">
                  <c:v>41115</c:v>
                </c:pt>
                <c:pt idx="58">
                  <c:v>41129</c:v>
                </c:pt>
                <c:pt idx="59">
                  <c:v>41143</c:v>
                </c:pt>
                <c:pt idx="60">
                  <c:v>41466</c:v>
                </c:pt>
                <c:pt idx="61">
                  <c:v>41480</c:v>
                </c:pt>
                <c:pt idx="62">
                  <c:v>41499</c:v>
                </c:pt>
                <c:pt idx="63">
                  <c:v>41836</c:v>
                </c:pt>
                <c:pt idx="64">
                  <c:v>41851</c:v>
                </c:pt>
                <c:pt idx="65">
                  <c:v>41865</c:v>
                </c:pt>
                <c:pt idx="66">
                  <c:v>41879</c:v>
                </c:pt>
              </c:numCache>
            </c:numRef>
          </c:xVal>
          <c:yVal>
            <c:numRef>
              <c:f>Sheet1!$L$5:$L$71</c:f>
              <c:numCache>
                <c:formatCode>0.00</c:formatCode>
                <c:ptCount val="67"/>
                <c:pt idx="0">
                  <c:v>3.62</c:v>
                </c:pt>
                <c:pt idx="1">
                  <c:v>3.1</c:v>
                </c:pt>
                <c:pt idx="2">
                  <c:v>5.9</c:v>
                </c:pt>
                <c:pt idx="3">
                  <c:v>3.6</c:v>
                </c:pt>
                <c:pt idx="4">
                  <c:v>3.35</c:v>
                </c:pt>
                <c:pt idx="5">
                  <c:v>3.46</c:v>
                </c:pt>
                <c:pt idx="6">
                  <c:v>3.28</c:v>
                </c:pt>
                <c:pt idx="7">
                  <c:v>3.78</c:v>
                </c:pt>
                <c:pt idx="8">
                  <c:v>3.96</c:v>
                </c:pt>
                <c:pt idx="9">
                  <c:v>4.79</c:v>
                </c:pt>
                <c:pt idx="10">
                  <c:v>3.5</c:v>
                </c:pt>
                <c:pt idx="11">
                  <c:v>4.12</c:v>
                </c:pt>
                <c:pt idx="12">
                  <c:v>2.06</c:v>
                </c:pt>
                <c:pt idx="13">
                  <c:v>3.33</c:v>
                </c:pt>
                <c:pt idx="14">
                  <c:v>3.28</c:v>
                </c:pt>
                <c:pt idx="15">
                  <c:v>3.95</c:v>
                </c:pt>
                <c:pt idx="16">
                  <c:v>2.57</c:v>
                </c:pt>
                <c:pt idx="17">
                  <c:v>2.5299999999999998</c:v>
                </c:pt>
                <c:pt idx="18">
                  <c:v>2.14</c:v>
                </c:pt>
                <c:pt idx="19">
                  <c:v>3.54</c:v>
                </c:pt>
                <c:pt idx="21">
                  <c:v>4.49</c:v>
                </c:pt>
                <c:pt idx="22">
                  <c:v>2.44</c:v>
                </c:pt>
                <c:pt idx="23">
                  <c:v>2.62</c:v>
                </c:pt>
                <c:pt idx="24">
                  <c:v>2.3199999999999998</c:v>
                </c:pt>
                <c:pt idx="25">
                  <c:v>2.7</c:v>
                </c:pt>
                <c:pt idx="26">
                  <c:v>3.62</c:v>
                </c:pt>
                <c:pt idx="27">
                  <c:v>8.43</c:v>
                </c:pt>
                <c:pt idx="28">
                  <c:v>2.78</c:v>
                </c:pt>
                <c:pt idx="29">
                  <c:v>3.1749999999999998</c:v>
                </c:pt>
                <c:pt idx="30">
                  <c:v>2.9</c:v>
                </c:pt>
                <c:pt idx="31">
                  <c:v>3.77</c:v>
                </c:pt>
                <c:pt idx="32">
                  <c:v>5.56</c:v>
                </c:pt>
                <c:pt idx="33">
                  <c:v>4.3</c:v>
                </c:pt>
                <c:pt idx="34">
                  <c:v>5.51</c:v>
                </c:pt>
                <c:pt idx="35">
                  <c:v>1.85</c:v>
                </c:pt>
                <c:pt idx="36">
                  <c:v>2.89</c:v>
                </c:pt>
                <c:pt idx="37">
                  <c:v>4.3499999999999996</c:v>
                </c:pt>
                <c:pt idx="38">
                  <c:v>4.54</c:v>
                </c:pt>
                <c:pt idx="39">
                  <c:v>2.9520992650161602</c:v>
                </c:pt>
                <c:pt idx="40">
                  <c:v>2.9212484839715915</c:v>
                </c:pt>
                <c:pt idx="41">
                  <c:v>2.4975872673971198</c:v>
                </c:pt>
                <c:pt idx="42">
                  <c:v>3.3452082528504063</c:v>
                </c:pt>
                <c:pt idx="43">
                  <c:v>4.3453537023299962</c:v>
                </c:pt>
                <c:pt idx="44">
                  <c:v>3.2511551696881829</c:v>
                </c:pt>
                <c:pt idx="45">
                  <c:v>3.0237761166596413</c:v>
                </c:pt>
                <c:pt idx="46">
                  <c:v>2.3294818689952903</c:v>
                </c:pt>
                <c:pt idx="47">
                  <c:v>2.398228031710909</c:v>
                </c:pt>
                <c:pt idx="48">
                  <c:v>3.2844339778063234</c:v>
                </c:pt>
                <c:pt idx="49">
                  <c:v>1.9145318114309939</c:v>
                </c:pt>
                <c:pt idx="50">
                  <c:v>3.8975155020988406</c:v>
                </c:pt>
                <c:pt idx="52">
                  <c:v>2.9658632969841259</c:v>
                </c:pt>
                <c:pt idx="53">
                  <c:v>3.3321682539662625</c:v>
                </c:pt>
                <c:pt idx="54">
                  <c:v>2.8698312795476171</c:v>
                </c:pt>
                <c:pt idx="55">
                  <c:v>2.6579636147224428</c:v>
                </c:pt>
                <c:pt idx="56">
                  <c:v>3.3415021401924205</c:v>
                </c:pt>
                <c:pt idx="57">
                  <c:v>3.7542312938080613</c:v>
                </c:pt>
                <c:pt idx="58">
                  <c:v>3.4845866595685111</c:v>
                </c:pt>
                <c:pt idx="59">
                  <c:v>2.5190285587947554</c:v>
                </c:pt>
                <c:pt idx="60" formatCode="General">
                  <c:v>2.16</c:v>
                </c:pt>
                <c:pt idx="61">
                  <c:v>2.0099999999999998</c:v>
                </c:pt>
                <c:pt idx="62">
                  <c:v>2.85</c:v>
                </c:pt>
                <c:pt idx="63">
                  <c:v>3.57</c:v>
                </c:pt>
                <c:pt idx="64">
                  <c:v>3.3</c:v>
                </c:pt>
                <c:pt idx="65">
                  <c:v>3</c:v>
                </c:pt>
                <c:pt idx="66">
                  <c:v>3.93</c:v>
                </c:pt>
              </c:numCache>
            </c:numRef>
          </c:yVal>
        </c:ser>
        <c:axId val="34944128"/>
        <c:axId val="35089408"/>
      </c:scatterChart>
      <c:valAx>
        <c:axId val="34944128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9408"/>
        <c:crosses val="autoZero"/>
        <c:crossBetween val="midCat"/>
      </c:valAx>
      <c:valAx>
        <c:axId val="350894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D.O. - mg/L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45024469820556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41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Herring River North Road 
Total Nitrogen</a:t>
            </a:r>
          </a:p>
        </c:rich>
      </c:tx>
      <c:layout>
        <c:manualLayout>
          <c:xMode val="edge"/>
          <c:yMode val="edge"/>
          <c:x val="0.38956714761376265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51E-2"/>
          <c:y val="0.15660685154975529"/>
          <c:w val="0.88457269700332952"/>
          <c:h val="0.77650897226753701"/>
        </c:manualLayout>
      </c:layout>
      <c:scatterChart>
        <c:scatterStyle val="lineMarker"/>
        <c:ser>
          <c:idx val="0"/>
          <c:order val="0"/>
          <c:tx>
            <c:strRef>
              <c:f>Sheet1!$AL$4</c:f>
              <c:strCache>
                <c:ptCount val="1"/>
                <c:pt idx="0">
                  <c:v>TN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Sheet1!$D$5:$D$71</c:f>
              <c:numCache>
                <c:formatCode>m/d/yy;@</c:formatCode>
                <c:ptCount val="67"/>
                <c:pt idx="0">
                  <c:v>37097</c:v>
                </c:pt>
                <c:pt idx="1">
                  <c:v>37112</c:v>
                </c:pt>
                <c:pt idx="2">
                  <c:v>37126</c:v>
                </c:pt>
                <c:pt idx="3">
                  <c:v>37140</c:v>
                </c:pt>
                <c:pt idx="4">
                  <c:v>37419</c:v>
                </c:pt>
                <c:pt idx="5">
                  <c:v>37448</c:v>
                </c:pt>
                <c:pt idx="6">
                  <c:v>37462</c:v>
                </c:pt>
                <c:pt idx="7">
                  <c:v>37481</c:v>
                </c:pt>
                <c:pt idx="8">
                  <c:v>37525</c:v>
                </c:pt>
                <c:pt idx="9" formatCode="m/d/yy">
                  <c:v>37789</c:v>
                </c:pt>
                <c:pt idx="10" formatCode="m/d/yy">
                  <c:v>37805</c:v>
                </c:pt>
                <c:pt idx="11" formatCode="m/d/yy">
                  <c:v>37819</c:v>
                </c:pt>
                <c:pt idx="12" formatCode="m/d/yy">
                  <c:v>37838</c:v>
                </c:pt>
                <c:pt idx="13" formatCode="m/d/yy">
                  <c:v>37852</c:v>
                </c:pt>
                <c:pt idx="14" formatCode="m/d/yy">
                  <c:v>37867</c:v>
                </c:pt>
                <c:pt idx="15">
                  <c:v>38161</c:v>
                </c:pt>
                <c:pt idx="16">
                  <c:v>38175</c:v>
                </c:pt>
                <c:pt idx="17">
                  <c:v>38190</c:v>
                </c:pt>
                <c:pt idx="18">
                  <c:v>38204</c:v>
                </c:pt>
                <c:pt idx="19">
                  <c:v>38218</c:v>
                </c:pt>
                <c:pt idx="20">
                  <c:v>38242</c:v>
                </c:pt>
                <c:pt idx="21">
                  <c:v>38517</c:v>
                </c:pt>
                <c:pt idx="22">
                  <c:v>38546</c:v>
                </c:pt>
                <c:pt idx="23">
                  <c:v>38559</c:v>
                </c:pt>
                <c:pt idx="24">
                  <c:v>38574</c:v>
                </c:pt>
                <c:pt idx="25">
                  <c:v>38588</c:v>
                </c:pt>
                <c:pt idx="26">
                  <c:v>38603</c:v>
                </c:pt>
                <c:pt idx="27">
                  <c:v>38888</c:v>
                </c:pt>
                <c:pt idx="28">
                  <c:v>38903</c:v>
                </c:pt>
                <c:pt idx="29">
                  <c:v>38917</c:v>
                </c:pt>
                <c:pt idx="30">
                  <c:v>38931</c:v>
                </c:pt>
                <c:pt idx="31">
                  <c:v>38945</c:v>
                </c:pt>
                <c:pt idx="32">
                  <c:v>38973</c:v>
                </c:pt>
                <c:pt idx="33">
                  <c:v>39254</c:v>
                </c:pt>
                <c:pt idx="34">
                  <c:v>39268</c:v>
                </c:pt>
                <c:pt idx="35">
                  <c:v>39282</c:v>
                </c:pt>
                <c:pt idx="36">
                  <c:v>39301</c:v>
                </c:pt>
                <c:pt idx="37">
                  <c:v>39315</c:v>
                </c:pt>
                <c:pt idx="38">
                  <c:v>39343</c:v>
                </c:pt>
                <c:pt idx="39">
                  <c:v>39638</c:v>
                </c:pt>
                <c:pt idx="40">
                  <c:v>39653</c:v>
                </c:pt>
                <c:pt idx="41">
                  <c:v>39667</c:v>
                </c:pt>
                <c:pt idx="42">
                  <c:v>39686</c:v>
                </c:pt>
                <c:pt idx="43">
                  <c:v>39700</c:v>
                </c:pt>
                <c:pt idx="44">
                  <c:v>40008</c:v>
                </c:pt>
                <c:pt idx="45">
                  <c:v>40022</c:v>
                </c:pt>
                <c:pt idx="46">
                  <c:v>40037</c:v>
                </c:pt>
                <c:pt idx="47">
                  <c:v>40051</c:v>
                </c:pt>
                <c:pt idx="48">
                  <c:v>40360</c:v>
                </c:pt>
                <c:pt idx="49">
                  <c:v>40374</c:v>
                </c:pt>
                <c:pt idx="50">
                  <c:v>40393</c:v>
                </c:pt>
                <c:pt idx="51">
                  <c:v>40407</c:v>
                </c:pt>
                <c:pt idx="52">
                  <c:v>40731</c:v>
                </c:pt>
                <c:pt idx="53">
                  <c:v>40745</c:v>
                </c:pt>
                <c:pt idx="54">
                  <c:v>40759</c:v>
                </c:pt>
                <c:pt idx="55">
                  <c:v>40773</c:v>
                </c:pt>
                <c:pt idx="56">
                  <c:v>41101</c:v>
                </c:pt>
                <c:pt idx="57">
                  <c:v>41115</c:v>
                </c:pt>
                <c:pt idx="58">
                  <c:v>41129</c:v>
                </c:pt>
                <c:pt idx="59">
                  <c:v>41143</c:v>
                </c:pt>
                <c:pt idx="60">
                  <c:v>41466</c:v>
                </c:pt>
                <c:pt idx="61">
                  <c:v>41480</c:v>
                </c:pt>
                <c:pt idx="62">
                  <c:v>41499</c:v>
                </c:pt>
                <c:pt idx="63">
                  <c:v>41836</c:v>
                </c:pt>
                <c:pt idx="64">
                  <c:v>41851</c:v>
                </c:pt>
                <c:pt idx="65">
                  <c:v>41865</c:v>
                </c:pt>
                <c:pt idx="66">
                  <c:v>41879</c:v>
                </c:pt>
              </c:numCache>
            </c:numRef>
          </c:xVal>
          <c:yVal>
            <c:numRef>
              <c:f>Sheet1!$AL$5:$AL$71</c:f>
              <c:numCache>
                <c:formatCode>0.0000</c:formatCode>
                <c:ptCount val="67"/>
                <c:pt idx="0">
                  <c:v>0.76888000000000001</c:v>
                </c:pt>
                <c:pt idx="1">
                  <c:v>0.63812000000000002</c:v>
                </c:pt>
                <c:pt idx="2">
                  <c:v>0.90664000000000011</c:v>
                </c:pt>
                <c:pt idx="3">
                  <c:v>0.85974000000000006</c:v>
                </c:pt>
                <c:pt idx="4">
                  <c:v>1.0465966886054374</c:v>
                </c:pt>
                <c:pt idx="5">
                  <c:v>0.78496213611010313</c:v>
                </c:pt>
                <c:pt idx="6">
                  <c:v>0.69622810152924886</c:v>
                </c:pt>
                <c:pt idx="7">
                  <c:v>0.87313748285798032</c:v>
                </c:pt>
                <c:pt idx="8">
                  <c:v>0.86642997360035701</c:v>
                </c:pt>
                <c:pt idx="9">
                  <c:v>0.73787265370324684</c:v>
                </c:pt>
                <c:pt idx="10">
                  <c:v>2.8994031687238015</c:v>
                </c:pt>
                <c:pt idx="11">
                  <c:v>2.535012890229476</c:v>
                </c:pt>
                <c:pt idx="12">
                  <c:v>0.86854117078025761</c:v>
                </c:pt>
                <c:pt idx="13">
                  <c:v>1.6965017072864057</c:v>
                </c:pt>
                <c:pt idx="14">
                  <c:v>1.1512314151549403</c:v>
                </c:pt>
                <c:pt idx="15">
                  <c:v>0.94161026182138685</c:v>
                </c:pt>
                <c:pt idx="16">
                  <c:v>0.72457489946007025</c:v>
                </c:pt>
                <c:pt idx="17">
                  <c:v>1.2114149356898911</c:v>
                </c:pt>
                <c:pt idx="18">
                  <c:v>0.74400511406850067</c:v>
                </c:pt>
                <c:pt idx="19">
                  <c:v>1.2163478379104684</c:v>
                </c:pt>
                <c:pt idx="20">
                  <c:v>1.3610275163330261</c:v>
                </c:pt>
                <c:pt idx="21">
                  <c:v>0.78476610510300071</c:v>
                </c:pt>
                <c:pt idx="22">
                  <c:v>1.1605206589829316</c:v>
                </c:pt>
                <c:pt idx="23">
                  <c:v>0.78537053352659447</c:v>
                </c:pt>
                <c:pt idx="24">
                  <c:v>0.89035844395826946</c:v>
                </c:pt>
                <c:pt idx="25">
                  <c:v>0.40103151250746499</c:v>
                </c:pt>
                <c:pt idx="26">
                  <c:v>0.74028416412210218</c:v>
                </c:pt>
                <c:pt idx="27">
                  <c:v>0.74697361728874101</c:v>
                </c:pt>
                <c:pt idx="28">
                  <c:v>0.99663342908950958</c:v>
                </c:pt>
                <c:pt idx="29">
                  <c:v>1.0224006134350607</c:v>
                </c:pt>
                <c:pt idx="30">
                  <c:v>1.1347350762108808</c:v>
                </c:pt>
                <c:pt idx="31">
                  <c:v>0.73931172122628963</c:v>
                </c:pt>
                <c:pt idx="32">
                  <c:v>0.59668309006713149</c:v>
                </c:pt>
                <c:pt idx="33">
                  <c:v>0.52086055396549336</c:v>
                </c:pt>
                <c:pt idx="34">
                  <c:v>0.8430169040500296</c:v>
                </c:pt>
                <c:pt idx="35">
                  <c:v>0.73637766738350097</c:v>
                </c:pt>
                <c:pt idx="36">
                  <c:v>0.65677368211359322</c:v>
                </c:pt>
                <c:pt idx="37">
                  <c:v>0.59000367760865147</c:v>
                </c:pt>
                <c:pt idx="38">
                  <c:v>0.64578560541395635</c:v>
                </c:pt>
                <c:pt idx="39">
                  <c:v>0.7152210485885615</c:v>
                </c:pt>
                <c:pt idx="40">
                  <c:v>0.92806993072027533</c:v>
                </c:pt>
                <c:pt idx="41">
                  <c:v>0.88061378807044999</c:v>
                </c:pt>
                <c:pt idx="42">
                  <c:v>0.67422571755843885</c:v>
                </c:pt>
                <c:pt idx="43">
                  <c:v>8.9716332924436159E-3</c:v>
                </c:pt>
                <c:pt idx="44">
                  <c:v>0.6828619789313668</c:v>
                </c:pt>
                <c:pt idx="45">
                  <c:v>0.64796548398534992</c:v>
                </c:pt>
                <c:pt idx="46">
                  <c:v>0.62410731328704905</c:v>
                </c:pt>
                <c:pt idx="47">
                  <c:v>0.58816983616475826</c:v>
                </c:pt>
                <c:pt idx="48">
                  <c:v>0.72011852420277922</c:v>
                </c:pt>
                <c:pt idx="49">
                  <c:v>0.88020322515544991</c:v>
                </c:pt>
                <c:pt idx="50">
                  <c:v>0.99758525979645585</c:v>
                </c:pt>
                <c:pt idx="51">
                  <c:v>0.8952381224032897</c:v>
                </c:pt>
                <c:pt idx="52">
                  <c:v>0.63346821408074694</c:v>
                </c:pt>
                <c:pt idx="53">
                  <c:v>1.475661939165962</c:v>
                </c:pt>
                <c:pt idx="54">
                  <c:v>0.73460230860390585</c:v>
                </c:pt>
                <c:pt idx="55">
                  <c:v>0.96136294051405813</c:v>
                </c:pt>
                <c:pt idx="56">
                  <c:v>0.79778263703908581</c:v>
                </c:pt>
                <c:pt idx="57">
                  <c:v>0.73067831944634998</c:v>
                </c:pt>
                <c:pt idx="58">
                  <c:v>0.63081353498886794</c:v>
                </c:pt>
                <c:pt idx="59">
                  <c:v>0.94033473180107785</c:v>
                </c:pt>
                <c:pt idx="60">
                  <c:v>1.0003870200863072</c:v>
                </c:pt>
                <c:pt idx="61">
                  <c:v>0.63828784124558124</c:v>
                </c:pt>
                <c:pt idx="62">
                  <c:v>0.69299282434770015</c:v>
                </c:pt>
                <c:pt idx="63">
                  <c:v>0.6885606440446872</c:v>
                </c:pt>
                <c:pt idx="64">
                  <c:v>0.62274624180475835</c:v>
                </c:pt>
                <c:pt idx="65">
                  <c:v>1.1000567097867229</c:v>
                </c:pt>
                <c:pt idx="66">
                  <c:v>0.60700544637152953</c:v>
                </c:pt>
              </c:numCache>
            </c:numRef>
          </c:yVal>
        </c:ser>
        <c:axId val="53256192"/>
        <c:axId val="53261440"/>
      </c:scatterChart>
      <c:valAx>
        <c:axId val="53256192"/>
        <c:scaling>
          <c:orientation val="minMax"/>
        </c:scaling>
        <c:axPos val="b"/>
        <c:numFmt formatCode="mm/d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1440"/>
        <c:crosses val="autoZero"/>
        <c:crossBetween val="midCat"/>
      </c:valAx>
      <c:valAx>
        <c:axId val="53261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TN - mg/L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26590538336053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61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Herring River North Road
 Chlorophyll A</a:t>
            </a:r>
          </a:p>
        </c:rich>
      </c:tx>
      <c:layout>
        <c:manualLayout>
          <c:xMode val="edge"/>
          <c:yMode val="edge"/>
          <c:x val="0.38956714761376265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460599334073267E-2"/>
          <c:y val="0.13539967373572595"/>
          <c:w val="0.87236403995560452"/>
          <c:h val="0.73083197389885846"/>
        </c:manualLayout>
      </c:layout>
      <c:scatterChart>
        <c:scatterStyle val="lineMarker"/>
        <c:ser>
          <c:idx val="0"/>
          <c:order val="0"/>
          <c:tx>
            <c:strRef>
              <c:f>Sheet1!$AD$4</c:f>
              <c:strCache>
                <c:ptCount val="1"/>
                <c:pt idx="0">
                  <c:v>Chl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Sheet1!$D$5:$D$71</c:f>
              <c:numCache>
                <c:formatCode>m/d/yy;@</c:formatCode>
                <c:ptCount val="67"/>
                <c:pt idx="0">
                  <c:v>37097</c:v>
                </c:pt>
                <c:pt idx="1">
                  <c:v>37112</c:v>
                </c:pt>
                <c:pt idx="2">
                  <c:v>37126</c:v>
                </c:pt>
                <c:pt idx="3">
                  <c:v>37140</c:v>
                </c:pt>
                <c:pt idx="4">
                  <c:v>37419</c:v>
                </c:pt>
                <c:pt idx="5">
                  <c:v>37448</c:v>
                </c:pt>
                <c:pt idx="6">
                  <c:v>37462</c:v>
                </c:pt>
                <c:pt idx="7">
                  <c:v>37481</c:v>
                </c:pt>
                <c:pt idx="8">
                  <c:v>37525</c:v>
                </c:pt>
                <c:pt idx="9" formatCode="m/d/yy">
                  <c:v>37789</c:v>
                </c:pt>
                <c:pt idx="10" formatCode="m/d/yy">
                  <c:v>37805</c:v>
                </c:pt>
                <c:pt idx="11" formatCode="m/d/yy">
                  <c:v>37819</c:v>
                </c:pt>
                <c:pt idx="12" formatCode="m/d/yy">
                  <c:v>37838</c:v>
                </c:pt>
                <c:pt idx="13" formatCode="m/d/yy">
                  <c:v>37852</c:v>
                </c:pt>
                <c:pt idx="14" formatCode="m/d/yy">
                  <c:v>37867</c:v>
                </c:pt>
                <c:pt idx="15">
                  <c:v>38161</c:v>
                </c:pt>
                <c:pt idx="16">
                  <c:v>38175</c:v>
                </c:pt>
                <c:pt idx="17">
                  <c:v>38190</c:v>
                </c:pt>
                <c:pt idx="18">
                  <c:v>38204</c:v>
                </c:pt>
                <c:pt idx="19">
                  <c:v>38218</c:v>
                </c:pt>
                <c:pt idx="20">
                  <c:v>38242</c:v>
                </c:pt>
                <c:pt idx="21">
                  <c:v>38517</c:v>
                </c:pt>
                <c:pt idx="22">
                  <c:v>38546</c:v>
                </c:pt>
                <c:pt idx="23">
                  <c:v>38559</c:v>
                </c:pt>
                <c:pt idx="24">
                  <c:v>38574</c:v>
                </c:pt>
                <c:pt idx="25">
                  <c:v>38588</c:v>
                </c:pt>
                <c:pt idx="26">
                  <c:v>38603</c:v>
                </c:pt>
                <c:pt idx="27">
                  <c:v>38888</c:v>
                </c:pt>
                <c:pt idx="28">
                  <c:v>38903</c:v>
                </c:pt>
                <c:pt idx="29">
                  <c:v>38917</c:v>
                </c:pt>
                <c:pt idx="30">
                  <c:v>38931</c:v>
                </c:pt>
                <c:pt idx="31">
                  <c:v>38945</c:v>
                </c:pt>
                <c:pt idx="32">
                  <c:v>38973</c:v>
                </c:pt>
                <c:pt idx="33">
                  <c:v>39254</c:v>
                </c:pt>
                <c:pt idx="34">
                  <c:v>39268</c:v>
                </c:pt>
                <c:pt idx="35">
                  <c:v>39282</c:v>
                </c:pt>
                <c:pt idx="36">
                  <c:v>39301</c:v>
                </c:pt>
                <c:pt idx="37">
                  <c:v>39315</c:v>
                </c:pt>
                <c:pt idx="38">
                  <c:v>39343</c:v>
                </c:pt>
                <c:pt idx="39">
                  <c:v>39638</c:v>
                </c:pt>
                <c:pt idx="40">
                  <c:v>39653</c:v>
                </c:pt>
                <c:pt idx="41">
                  <c:v>39667</c:v>
                </c:pt>
                <c:pt idx="42">
                  <c:v>39686</c:v>
                </c:pt>
                <c:pt idx="43">
                  <c:v>39700</c:v>
                </c:pt>
                <c:pt idx="44">
                  <c:v>40008</c:v>
                </c:pt>
                <c:pt idx="45">
                  <c:v>40022</c:v>
                </c:pt>
                <c:pt idx="46">
                  <c:v>40037</c:v>
                </c:pt>
                <c:pt idx="47">
                  <c:v>40051</c:v>
                </c:pt>
                <c:pt idx="48">
                  <c:v>40360</c:v>
                </c:pt>
                <c:pt idx="49">
                  <c:v>40374</c:v>
                </c:pt>
                <c:pt idx="50">
                  <c:v>40393</c:v>
                </c:pt>
                <c:pt idx="51">
                  <c:v>40407</c:v>
                </c:pt>
                <c:pt idx="52">
                  <c:v>40731</c:v>
                </c:pt>
                <c:pt idx="53">
                  <c:v>40745</c:v>
                </c:pt>
                <c:pt idx="54">
                  <c:v>40759</c:v>
                </c:pt>
                <c:pt idx="55">
                  <c:v>40773</c:v>
                </c:pt>
                <c:pt idx="56">
                  <c:v>41101</c:v>
                </c:pt>
                <c:pt idx="57">
                  <c:v>41115</c:v>
                </c:pt>
                <c:pt idx="58">
                  <c:v>41129</c:v>
                </c:pt>
                <c:pt idx="59">
                  <c:v>41143</c:v>
                </c:pt>
                <c:pt idx="60">
                  <c:v>41466</c:v>
                </c:pt>
                <c:pt idx="61">
                  <c:v>41480</c:v>
                </c:pt>
                <c:pt idx="62">
                  <c:v>41499</c:v>
                </c:pt>
                <c:pt idx="63">
                  <c:v>41836</c:v>
                </c:pt>
                <c:pt idx="64">
                  <c:v>41851</c:v>
                </c:pt>
                <c:pt idx="65">
                  <c:v>41865</c:v>
                </c:pt>
                <c:pt idx="66">
                  <c:v>41879</c:v>
                </c:pt>
              </c:numCache>
            </c:numRef>
          </c:xVal>
          <c:yVal>
            <c:numRef>
              <c:f>Sheet1!$AD$5:$AD$71</c:f>
              <c:numCache>
                <c:formatCode>0.00</c:formatCode>
                <c:ptCount val="67"/>
                <c:pt idx="0">
                  <c:v>8.91</c:v>
                </c:pt>
                <c:pt idx="1">
                  <c:v>12.18</c:v>
                </c:pt>
                <c:pt idx="2">
                  <c:v>7.31</c:v>
                </c:pt>
                <c:pt idx="3">
                  <c:v>13.28</c:v>
                </c:pt>
                <c:pt idx="4">
                  <c:v>12.689820000000001</c:v>
                </c:pt>
                <c:pt idx="5">
                  <c:v>8.6574200000000019</c:v>
                </c:pt>
                <c:pt idx="6">
                  <c:v>18.870850000000001</c:v>
                </c:pt>
                <c:pt idx="7">
                  <c:v>14.220159999999998</c:v>
                </c:pt>
                <c:pt idx="8">
                  <c:v>16.069420000000001</c:v>
                </c:pt>
                <c:pt idx="9">
                  <c:v>10.471235</c:v>
                </c:pt>
                <c:pt idx="10">
                  <c:v>11.006989999999998</c:v>
                </c:pt>
                <c:pt idx="11">
                  <c:v>12.334775000000002</c:v>
                </c:pt>
                <c:pt idx="12">
                  <c:v>4.8180549999999993</c:v>
                </c:pt>
                <c:pt idx="13">
                  <c:v>9.3339428571428584</c:v>
                </c:pt>
                <c:pt idx="14">
                  <c:v>4.7206449999999993</c:v>
                </c:pt>
                <c:pt idx="15">
                  <c:v>8.1599149999999998</c:v>
                </c:pt>
                <c:pt idx="16">
                  <c:v>6.434330000000001</c:v>
                </c:pt>
                <c:pt idx="17">
                  <c:v>9.6934000000000005</c:v>
                </c:pt>
                <c:pt idx="18">
                  <c:v>4.8726250000000011</c:v>
                </c:pt>
                <c:pt idx="19">
                  <c:v>15.094514285714288</c:v>
                </c:pt>
                <c:pt idx="20">
                  <c:v>14.553019999999997</c:v>
                </c:pt>
                <c:pt idx="21">
                  <c:v>21.039829285714291</c:v>
                </c:pt>
                <c:pt idx="22">
                  <c:v>10.540586809895835</c:v>
                </c:pt>
                <c:pt idx="23">
                  <c:v>5.0713172206742225</c:v>
                </c:pt>
                <c:pt idx="24">
                  <c:v>15.658178610608985</c:v>
                </c:pt>
                <c:pt idx="25">
                  <c:v>7.4272698480351824</c:v>
                </c:pt>
                <c:pt idx="26">
                  <c:v>8.1706033433035721</c:v>
                </c:pt>
                <c:pt idx="27">
                  <c:v>6.9136839562499999</c:v>
                </c:pt>
                <c:pt idx="28">
                  <c:v>7.1159037341772153</c:v>
                </c:pt>
                <c:pt idx="29">
                  <c:v>16.306424531250002</c:v>
                </c:pt>
                <c:pt idx="30">
                  <c:v>17.798880382812499</c:v>
                </c:pt>
                <c:pt idx="31">
                  <c:v>5.0983395312500006</c:v>
                </c:pt>
                <c:pt idx="32">
                  <c:v>7.5896691760416655</c:v>
                </c:pt>
                <c:pt idx="33">
                  <c:v>24.216862266666663</c:v>
                </c:pt>
                <c:pt idx="34">
                  <c:v>11.694022266666668</c:v>
                </c:pt>
                <c:pt idx="35">
                  <c:v>7.0377310666666659</c:v>
                </c:pt>
                <c:pt idx="36">
                  <c:v>10.079049492187499</c:v>
                </c:pt>
                <c:pt idx="37">
                  <c:v>12.765159292187501</c:v>
                </c:pt>
                <c:pt idx="38">
                  <c:v>12.1291722921875</c:v>
                </c:pt>
                <c:pt idx="39">
                  <c:v>11.517796020833334</c:v>
                </c:pt>
                <c:pt idx="40">
                  <c:v>5.1300840624999999</c:v>
                </c:pt>
                <c:pt idx="41">
                  <c:v>5.9221590624999996</c:v>
                </c:pt>
                <c:pt idx="42">
                  <c:v>9.6223240000000008</c:v>
                </c:pt>
                <c:pt idx="43">
                  <c:v>21.875221224999997</c:v>
                </c:pt>
                <c:pt idx="44">
                  <c:v>12.329903171874999</c:v>
                </c:pt>
                <c:pt idx="45">
                  <c:v>4.5166836927083338</c:v>
                </c:pt>
                <c:pt idx="46">
                  <c:v>3.6585576927083325</c:v>
                </c:pt>
                <c:pt idx="47">
                  <c:v>2.2192186927083335</c:v>
                </c:pt>
                <c:pt idx="48">
                  <c:v>12.210753499999999</c:v>
                </c:pt>
                <c:pt idx="49">
                  <c:v>18.796924250000004</c:v>
                </c:pt>
                <c:pt idx="50">
                  <c:v>14.250592749999999</c:v>
                </c:pt>
                <c:pt idx="51">
                  <c:v>5.6351885000000017</c:v>
                </c:pt>
                <c:pt idx="52">
                  <c:v>7.5291875000000008</c:v>
                </c:pt>
                <c:pt idx="53">
                  <c:v>7.4070737625911391</c:v>
                </c:pt>
                <c:pt idx="54">
                  <c:v>12.921910121679748</c:v>
                </c:pt>
                <c:pt idx="55">
                  <c:v>10.464518999999999</c:v>
                </c:pt>
                <c:pt idx="56">
                  <c:v>18.088455302083336</c:v>
                </c:pt>
                <c:pt idx="57">
                  <c:v>18.648519452083331</c:v>
                </c:pt>
                <c:pt idx="58">
                  <c:v>23.143674852083333</c:v>
                </c:pt>
                <c:pt idx="59">
                  <c:v>12.864850452083335</c:v>
                </c:pt>
                <c:pt idx="60">
                  <c:v>6.6230000000000011</c:v>
                </c:pt>
                <c:pt idx="61">
                  <c:v>4.5107999999999997</c:v>
                </c:pt>
                <c:pt idx="62">
                  <c:v>6.7354753958333351</c:v>
                </c:pt>
                <c:pt idx="63">
                  <c:v>1.6638273750000003</c:v>
                </c:pt>
                <c:pt idx="64">
                  <c:v>4.5006193750000012</c:v>
                </c:pt>
                <c:pt idx="65">
                  <c:v>3.7763853750000007</c:v>
                </c:pt>
                <c:pt idx="66">
                  <c:v>5.1847573750000002</c:v>
                </c:pt>
              </c:numCache>
            </c:numRef>
          </c:yVal>
        </c:ser>
        <c:axId val="52569600"/>
        <c:axId val="54499968"/>
      </c:scatterChart>
      <c:valAx>
        <c:axId val="52569600"/>
        <c:scaling>
          <c:orientation val="minMax"/>
        </c:scaling>
        <c:axPos val="b"/>
        <c:numFmt formatCode="m/d/yy;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9968"/>
        <c:crosses val="autoZero"/>
        <c:crossBetween val="midCat"/>
      </c:valAx>
      <c:valAx>
        <c:axId val="5449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Chl A - ug/L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371941272430670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696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0.0775</cdr:x>
      <cdr:y>0.67525</cdr:y>
    </cdr:from>
    <cdr:to>
      <cdr:x>0.96325</cdr:x>
      <cdr:y>0.67525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5107" y="3942667"/>
          <a:ext cx="760152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0.0775</cdr:x>
      <cdr:y>0.41575</cdr:y>
    </cdr:from>
    <cdr:to>
      <cdr:x>0.96325</cdr:x>
      <cdr:y>0.41825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65107" y="2427491"/>
          <a:ext cx="7601529" cy="145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0.1</cdr:x>
      <cdr:y>0.777</cdr:y>
    </cdr:from>
    <cdr:to>
      <cdr:x>0.3795</cdr:x>
      <cdr:y>0.909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8203" y="4536767"/>
          <a:ext cx="2398675" cy="770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Levels at 3 mg/L and below indicate not enough oxygen - plants/animals exist in extremely stressful conditions; result in die-off and relocation of some species</a:t>
          </a:r>
        </a:p>
      </cdr:txBody>
    </cdr:sp>
  </cdr:relSizeAnchor>
  <cdr:relSizeAnchor xmlns:cdr="http://schemas.openxmlformats.org/drawingml/2006/chartDrawing">
    <cdr:from>
      <cdr:x>0.09125</cdr:x>
      <cdr:y>0.44075</cdr:y>
    </cdr:from>
    <cdr:to>
      <cdr:x>0.35125</cdr:x>
      <cdr:y>0.55725</cdr:y>
    </cdr:to>
    <cdr:sp macro="" textlink="">
      <cdr:nvSpPr>
        <cdr:cNvPr id="102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110" y="2573462"/>
          <a:ext cx="2231326" cy="6802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Aquatic organisms are under stress when DO is between 6 - 3 mg/L. The lower the concentration the greater the stress.</a:t>
          </a:r>
        </a:p>
      </cdr:txBody>
    </cdr:sp>
  </cdr:relSizeAnchor>
  <cdr:relSizeAnchor xmlns:cdr="http://schemas.openxmlformats.org/drawingml/2006/chartDrawing">
    <cdr:from>
      <cdr:x>0.574</cdr:x>
      <cdr:y>0.30175</cdr:y>
    </cdr:from>
    <cdr:to>
      <cdr:x>0.759</cdr:x>
      <cdr:y>0.3475</cdr:y>
    </cdr:to>
    <cdr:sp macro="" textlink="">
      <cdr:nvSpPr>
        <cdr:cNvPr id="102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082" y="1761865"/>
          <a:ext cx="1587675" cy="267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 SA Waters Criteria</a:t>
          </a:r>
        </a:p>
      </cdr:txBody>
    </cdr:sp>
  </cdr:relSizeAnchor>
  <cdr:relSizeAnchor xmlns:cdr="http://schemas.openxmlformats.org/drawingml/2006/chartDrawing">
    <cdr:from>
      <cdr:x>0.597</cdr:x>
      <cdr:y>0.34675</cdr:y>
    </cdr:from>
    <cdr:to>
      <cdr:x>0.6405</cdr:x>
      <cdr:y>0.41675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23469" y="2024613"/>
          <a:ext cx="373318" cy="4087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0.1885</cdr:x>
      <cdr:y>0.6745</cdr:y>
    </cdr:from>
    <cdr:to>
      <cdr:x>0.314</cdr:x>
      <cdr:y>0.777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17712" y="3938287"/>
          <a:ext cx="1077044" cy="5984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0.07875</cdr:x>
      <cdr:y>0.82125</cdr:y>
    </cdr:from>
    <cdr:to>
      <cdr:x>0.96425</cdr:x>
      <cdr:y>0.82275</cdr:y>
    </cdr:to>
    <cdr:sp macro="" textlink="">
      <cdr:nvSpPr>
        <cdr:cNvPr id="92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5834" y="4795135"/>
          <a:ext cx="7599384" cy="87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</cdr:sp>
  </cdr:relSizeAnchor>
  <cdr:relSizeAnchor xmlns:cdr="http://schemas.openxmlformats.org/drawingml/2006/chartDrawing">
    <cdr:from>
      <cdr:x>0.3495</cdr:x>
      <cdr:y>0.82275</cdr:y>
    </cdr:from>
    <cdr:to>
      <cdr:x>0.376</cdr:x>
      <cdr:y>0.85</cdr:y>
    </cdr:to>
    <cdr:sp macro="" textlink="">
      <cdr:nvSpPr>
        <cdr:cNvPr id="92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99418" y="4803893"/>
          <a:ext cx="227423" cy="1591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0.0955</cdr:x>
      <cdr:y>0.85</cdr:y>
    </cdr:from>
    <cdr:to>
      <cdr:x>0.529</cdr:x>
      <cdr:y>0.91825</cdr:y>
    </cdr:to>
    <cdr:sp macro="" textlink="">
      <cdr:nvSpPr>
        <cdr:cNvPr id="922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583" y="4963001"/>
          <a:ext cx="3720308" cy="398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MEP Total Nitrogen Threshold for benthic organisms; TN above this threshold exceeds the level for healthy benthic organisms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0.08625</cdr:x>
      <cdr:y>0.74425</cdr:y>
    </cdr:from>
    <cdr:to>
      <cdr:x>0.9455</cdr:x>
      <cdr:y>0.745</cdr:y>
    </cdr:to>
    <cdr:sp macro="" textlink="">
      <cdr:nvSpPr>
        <cdr:cNvPr id="102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0200" y="4345546"/>
          <a:ext cx="7374105" cy="43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</cdr:sp>
  </cdr:relSizeAnchor>
  <cdr:relSizeAnchor xmlns:cdr="http://schemas.openxmlformats.org/drawingml/2006/chartDrawing">
    <cdr:from>
      <cdr:x>0.26075</cdr:x>
      <cdr:y>0.74575</cdr:y>
    </cdr:from>
    <cdr:to>
      <cdr:x>0.34025</cdr:x>
      <cdr:y>0.796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237763" y="4354304"/>
          <a:ext cx="682271" cy="2934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0.129</cdr:x>
      <cdr:y>0.796</cdr:y>
    </cdr:from>
    <cdr:to>
      <cdr:x>0.4745</cdr:x>
      <cdr:y>0.86125</cdr:y>
    </cdr:to>
    <cdr:sp macro="" textlink="">
      <cdr:nvSpPr>
        <cdr:cNvPr id="1024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7081" y="4647705"/>
          <a:ext cx="2965090" cy="3809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Chl A is a measure of phytoplankton (algae); levels above 5 ug/L indicate negative impact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73"/>
  <sheetViews>
    <sheetView tabSelected="1" topLeftCell="A48" workbookViewId="0">
      <selection activeCell="AL74" sqref="AL74"/>
    </sheetView>
  </sheetViews>
  <sheetFormatPr defaultRowHeight="12.75"/>
  <cols>
    <col min="3" max="3" width="23.5703125" customWidth="1"/>
    <col min="7" max="8" width="17" customWidth="1"/>
  </cols>
  <sheetData>
    <row r="1" spans="1:43">
      <c r="A1" s="1"/>
      <c r="B1" s="1"/>
      <c r="C1" s="1"/>
      <c r="D1" s="1"/>
      <c r="E1" s="2"/>
      <c r="F1" s="3" t="s">
        <v>0</v>
      </c>
      <c r="G1" s="4"/>
      <c r="H1" s="4"/>
      <c r="I1" s="4"/>
      <c r="J1" s="5"/>
      <c r="K1" s="5"/>
      <c r="L1" s="4"/>
      <c r="M1" s="5"/>
      <c r="N1" s="5"/>
      <c r="O1" s="1"/>
      <c r="P1" s="6"/>
      <c r="Q1" s="1"/>
      <c r="R1" s="1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7"/>
      <c r="AK1" s="4"/>
      <c r="AL1" s="8"/>
      <c r="AM1" s="7"/>
      <c r="AN1" s="4"/>
      <c r="AO1" s="1"/>
      <c r="AP1" s="1"/>
      <c r="AQ1" s="1"/>
    </row>
    <row r="2" spans="1:43">
      <c r="A2" s="1"/>
      <c r="B2" s="1"/>
      <c r="C2" s="1"/>
      <c r="D2" s="1"/>
      <c r="E2" s="1"/>
      <c r="F2" s="4"/>
      <c r="G2" s="4"/>
      <c r="H2" s="4"/>
      <c r="I2" s="4"/>
      <c r="J2" s="5"/>
      <c r="K2" s="5"/>
      <c r="L2" s="4"/>
      <c r="M2" s="5"/>
      <c r="N2" s="5"/>
      <c r="O2" s="1"/>
      <c r="P2" s="6"/>
      <c r="Q2" s="1"/>
      <c r="R2" s="1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/>
      <c r="AK2" s="4"/>
      <c r="AL2" s="8"/>
      <c r="AM2" s="7"/>
      <c r="AN2" s="4"/>
      <c r="AO2" s="1"/>
      <c r="AP2" s="1"/>
      <c r="AQ2" s="1"/>
    </row>
    <row r="3" spans="1:43">
      <c r="A3" s="1"/>
      <c r="B3" s="9"/>
      <c r="C3" s="9"/>
      <c r="D3" s="10"/>
      <c r="E3" s="9"/>
      <c r="F3" s="11" t="s">
        <v>1</v>
      </c>
      <c r="G3" s="11"/>
      <c r="H3" s="11"/>
      <c r="I3" s="11"/>
      <c r="J3" s="12" t="s">
        <v>2</v>
      </c>
      <c r="K3" s="12"/>
      <c r="L3" s="11"/>
      <c r="M3" s="12"/>
      <c r="N3" s="12"/>
      <c r="O3" s="12"/>
      <c r="P3" s="13"/>
      <c r="Q3" s="9" t="s">
        <v>3</v>
      </c>
      <c r="R3" s="9" t="s">
        <v>4</v>
      </c>
      <c r="S3" s="14" t="s">
        <v>5</v>
      </c>
      <c r="T3" s="3"/>
      <c r="U3" s="3"/>
      <c r="V3" s="3"/>
      <c r="W3" s="3"/>
      <c r="X3" s="4"/>
      <c r="Y3" s="3"/>
      <c r="Z3" s="3"/>
      <c r="AA3" s="3"/>
      <c r="AB3" s="3" t="s">
        <v>6</v>
      </c>
      <c r="AC3" s="3" t="s">
        <v>7</v>
      </c>
      <c r="AD3" s="3"/>
      <c r="AE3" s="3"/>
      <c r="AF3" s="3"/>
      <c r="AG3" s="3"/>
      <c r="AH3" s="3"/>
      <c r="AI3" s="3"/>
      <c r="AJ3" s="15"/>
      <c r="AK3" s="4"/>
      <c r="AL3" s="8"/>
      <c r="AM3" s="15"/>
      <c r="AN3" s="4"/>
      <c r="AO3" s="1"/>
      <c r="AP3" s="1"/>
      <c r="AQ3" s="1"/>
    </row>
    <row r="4" spans="1:43" ht="15">
      <c r="A4" s="16" t="s">
        <v>8</v>
      </c>
      <c r="B4" s="16" t="s">
        <v>9</v>
      </c>
      <c r="C4" s="16" t="s">
        <v>10</v>
      </c>
      <c r="D4" s="17" t="s">
        <v>70</v>
      </c>
      <c r="E4" s="16" t="s">
        <v>11</v>
      </c>
      <c r="F4" s="18" t="s">
        <v>12</v>
      </c>
      <c r="G4" s="18" t="s">
        <v>68</v>
      </c>
      <c r="H4" s="18" t="s">
        <v>69</v>
      </c>
      <c r="I4" s="18" t="s">
        <v>13</v>
      </c>
      <c r="J4" s="19" t="s">
        <v>12</v>
      </c>
      <c r="K4" s="19" t="s">
        <v>14</v>
      </c>
      <c r="L4" s="18" t="s">
        <v>15</v>
      </c>
      <c r="M4" s="19" t="s">
        <v>16</v>
      </c>
      <c r="N4" s="19" t="s">
        <v>13</v>
      </c>
      <c r="O4" s="16" t="s">
        <v>17</v>
      </c>
      <c r="P4" s="20" t="s">
        <v>18</v>
      </c>
      <c r="Q4" s="21" t="s">
        <v>19</v>
      </c>
      <c r="R4" s="21" t="s">
        <v>20</v>
      </c>
      <c r="S4" s="19" t="s">
        <v>21</v>
      </c>
      <c r="T4" s="18" t="s">
        <v>22</v>
      </c>
      <c r="U4" s="18" t="s">
        <v>23</v>
      </c>
      <c r="V4" s="18" t="s">
        <v>24</v>
      </c>
      <c r="W4" s="18" t="s">
        <v>25</v>
      </c>
      <c r="X4" s="18" t="s">
        <v>26</v>
      </c>
      <c r="Y4" s="18" t="s">
        <v>27</v>
      </c>
      <c r="Z4" s="18" t="s">
        <v>13</v>
      </c>
      <c r="AA4" s="18" t="s">
        <v>28</v>
      </c>
      <c r="AB4" s="18" t="s">
        <v>29</v>
      </c>
      <c r="AC4" s="18" t="s">
        <v>29</v>
      </c>
      <c r="AD4" s="18" t="s">
        <v>30</v>
      </c>
      <c r="AE4" s="18" t="s">
        <v>13</v>
      </c>
      <c r="AF4" s="18" t="s">
        <v>31</v>
      </c>
      <c r="AG4" s="18" t="s">
        <v>32</v>
      </c>
      <c r="AH4" s="18" t="s">
        <v>33</v>
      </c>
      <c r="AI4" s="18" t="s">
        <v>34</v>
      </c>
      <c r="AJ4" s="22" t="s">
        <v>35</v>
      </c>
      <c r="AK4" s="18" t="s">
        <v>13</v>
      </c>
      <c r="AL4" s="22" t="s">
        <v>36</v>
      </c>
      <c r="AM4" s="22" t="s">
        <v>13</v>
      </c>
      <c r="AN4" s="18" t="s">
        <v>37</v>
      </c>
      <c r="AO4" s="1"/>
      <c r="AP4" s="1"/>
      <c r="AQ4" s="1"/>
    </row>
    <row r="5" spans="1:43">
      <c r="A5" s="1">
        <v>9</v>
      </c>
      <c r="B5" s="1" t="s">
        <v>38</v>
      </c>
      <c r="C5" s="1" t="s">
        <v>0</v>
      </c>
      <c r="D5" s="23">
        <v>37097</v>
      </c>
      <c r="E5" s="16"/>
      <c r="F5" s="24">
        <v>3.4</v>
      </c>
      <c r="G5" s="24">
        <v>1.925</v>
      </c>
      <c r="H5" s="24">
        <f>F5-G5</f>
        <v>1.4749999999999999</v>
      </c>
      <c r="I5" s="24"/>
      <c r="J5" s="5"/>
      <c r="K5" s="25">
        <v>24.7</v>
      </c>
      <c r="L5" s="24">
        <v>3.62</v>
      </c>
      <c r="M5" s="25">
        <v>48.8</v>
      </c>
      <c r="N5" s="25"/>
      <c r="O5" s="16"/>
      <c r="P5" s="20"/>
      <c r="Q5" s="21"/>
      <c r="R5" s="21"/>
      <c r="S5" s="19"/>
      <c r="T5" s="18"/>
      <c r="U5" s="18"/>
      <c r="V5" s="24">
        <f t="shared" ref="V5:V52" si="0">U5*0.014</f>
        <v>0</v>
      </c>
      <c r="W5" s="18"/>
      <c r="X5" s="24">
        <f t="shared" ref="X5:X68" si="1">W5*0.014</f>
        <v>0</v>
      </c>
      <c r="Y5" s="24">
        <v>4.9000000000000004</v>
      </c>
      <c r="Z5" s="24"/>
      <c r="AA5" s="24">
        <v>35.1</v>
      </c>
      <c r="AB5" s="24">
        <v>3.94</v>
      </c>
      <c r="AC5" s="24">
        <v>4.97</v>
      </c>
      <c r="AD5" s="24">
        <v>8.91</v>
      </c>
      <c r="AE5" s="24"/>
      <c r="AF5" s="24"/>
      <c r="AG5" s="24"/>
      <c r="AH5" s="24">
        <v>14.92</v>
      </c>
      <c r="AI5" s="24">
        <v>50.02</v>
      </c>
      <c r="AJ5" s="7">
        <v>0.70028000000000001</v>
      </c>
      <c r="AK5" s="24"/>
      <c r="AL5" s="8">
        <f t="shared" ref="AL5:AL30" si="2">SUM(Y5+AA5+AH5)*0.014</f>
        <v>0.76888000000000001</v>
      </c>
      <c r="AM5" s="8"/>
      <c r="AN5" s="4"/>
      <c r="AO5" s="1"/>
      <c r="AP5" s="1"/>
      <c r="AQ5" s="1"/>
    </row>
    <row r="6" spans="1:43">
      <c r="A6" s="1">
        <v>9</v>
      </c>
      <c r="B6" s="1" t="s">
        <v>38</v>
      </c>
      <c r="C6" s="1" t="s">
        <v>0</v>
      </c>
      <c r="D6" s="23">
        <v>37112</v>
      </c>
      <c r="E6" s="16"/>
      <c r="F6" s="4">
        <v>2.6</v>
      </c>
      <c r="G6" s="24">
        <v>1.4</v>
      </c>
      <c r="H6" s="24">
        <f t="shared" ref="H6:H60" si="3">F6-G6</f>
        <v>1.2000000000000002</v>
      </c>
      <c r="I6" s="24"/>
      <c r="J6" s="25"/>
      <c r="K6" s="25">
        <v>27.3</v>
      </c>
      <c r="L6" s="24">
        <v>3.1</v>
      </c>
      <c r="M6" s="25">
        <v>42.8</v>
      </c>
      <c r="N6" s="25"/>
      <c r="O6" s="16"/>
      <c r="P6" s="20"/>
      <c r="Q6" s="21"/>
      <c r="R6" s="21"/>
      <c r="S6" s="19"/>
      <c r="T6" s="18"/>
      <c r="U6" s="18"/>
      <c r="V6" s="24">
        <f t="shared" si="0"/>
        <v>0</v>
      </c>
      <c r="W6" s="18"/>
      <c r="X6" s="24">
        <f t="shared" si="1"/>
        <v>0</v>
      </c>
      <c r="Y6" s="24">
        <v>1.9</v>
      </c>
      <c r="Z6" s="24"/>
      <c r="AA6" s="24">
        <v>32.700000000000003</v>
      </c>
      <c r="AB6" s="24">
        <v>5.18</v>
      </c>
      <c r="AC6" s="24">
        <v>7</v>
      </c>
      <c r="AD6" s="24">
        <v>12.18</v>
      </c>
      <c r="AE6" s="24"/>
      <c r="AF6" s="24"/>
      <c r="AG6" s="24"/>
      <c r="AH6" s="24">
        <v>10.98</v>
      </c>
      <c r="AI6" s="24">
        <v>43.68</v>
      </c>
      <c r="AJ6" s="7">
        <v>0.61152000000000006</v>
      </c>
      <c r="AK6" s="24"/>
      <c r="AL6" s="8">
        <f t="shared" si="2"/>
        <v>0.63812000000000002</v>
      </c>
      <c r="AM6" s="8"/>
      <c r="AN6" s="26"/>
      <c r="AO6" s="27"/>
      <c r="AP6" s="27"/>
      <c r="AQ6" s="27"/>
    </row>
    <row r="7" spans="1:43">
      <c r="A7" s="1">
        <v>9</v>
      </c>
      <c r="B7" s="1" t="s">
        <v>38</v>
      </c>
      <c r="C7" s="1" t="s">
        <v>0</v>
      </c>
      <c r="D7" s="23">
        <v>37126</v>
      </c>
      <c r="E7" s="16"/>
      <c r="F7" s="24">
        <v>2.2000000000000002</v>
      </c>
      <c r="G7" s="24">
        <v>1.4</v>
      </c>
      <c r="H7" s="24">
        <f t="shared" si="3"/>
        <v>0.80000000000000027</v>
      </c>
      <c r="I7" s="24"/>
      <c r="J7" s="25"/>
      <c r="K7" s="25">
        <v>24</v>
      </c>
      <c r="L7" s="24">
        <v>5.9</v>
      </c>
      <c r="M7" s="25">
        <v>74.2</v>
      </c>
      <c r="N7" s="25"/>
      <c r="O7" s="16"/>
      <c r="P7" s="20"/>
      <c r="Q7" s="21"/>
      <c r="R7" s="21"/>
      <c r="S7" s="19"/>
      <c r="T7" s="18"/>
      <c r="U7" s="18"/>
      <c r="V7" s="24">
        <f t="shared" si="0"/>
        <v>0</v>
      </c>
      <c r="W7" s="18"/>
      <c r="X7" s="24">
        <f t="shared" si="1"/>
        <v>0</v>
      </c>
      <c r="Y7" s="24">
        <v>8.6</v>
      </c>
      <c r="Z7" s="24"/>
      <c r="AA7" s="24">
        <v>43</v>
      </c>
      <c r="AB7" s="24">
        <v>3.35</v>
      </c>
      <c r="AC7" s="24">
        <v>3.96</v>
      </c>
      <c r="AD7" s="24">
        <v>7.31</v>
      </c>
      <c r="AE7" s="24"/>
      <c r="AF7" s="24"/>
      <c r="AG7" s="24"/>
      <c r="AH7" s="24">
        <v>13.16</v>
      </c>
      <c r="AI7" s="24">
        <v>56.16</v>
      </c>
      <c r="AJ7" s="7">
        <v>0.78623999999999994</v>
      </c>
      <c r="AK7" s="24"/>
      <c r="AL7" s="8">
        <f t="shared" si="2"/>
        <v>0.90664000000000011</v>
      </c>
      <c r="AM7" s="8"/>
      <c r="AN7" s="4"/>
      <c r="AO7" s="1"/>
      <c r="AP7" s="1"/>
      <c r="AQ7" s="1"/>
    </row>
    <row r="8" spans="1:43">
      <c r="A8" s="1">
        <v>9</v>
      </c>
      <c r="B8" s="1" t="s">
        <v>38</v>
      </c>
      <c r="C8" s="1" t="s">
        <v>0</v>
      </c>
      <c r="D8" s="23">
        <v>37140</v>
      </c>
      <c r="E8" s="16"/>
      <c r="F8" s="24">
        <v>1.75</v>
      </c>
      <c r="G8" s="24">
        <v>1.5</v>
      </c>
      <c r="H8" s="24">
        <f t="shared" si="3"/>
        <v>0.25</v>
      </c>
      <c r="I8" s="24">
        <f>SUM(G5:G8)/4</f>
        <v>1.5562499999999999</v>
      </c>
      <c r="J8" s="25"/>
      <c r="K8" s="25">
        <v>20.7</v>
      </c>
      <c r="L8" s="24">
        <v>3.6</v>
      </c>
      <c r="M8" s="25">
        <v>20.7</v>
      </c>
      <c r="N8" s="25">
        <f>SUM(M5:M8)/4</f>
        <v>46.625</v>
      </c>
      <c r="O8" s="16"/>
      <c r="P8" s="20"/>
      <c r="Q8" s="21"/>
      <c r="R8" s="21"/>
      <c r="S8" s="19"/>
      <c r="T8" s="18"/>
      <c r="U8" s="18"/>
      <c r="V8" s="24">
        <f t="shared" si="0"/>
        <v>0</v>
      </c>
      <c r="W8" s="18"/>
      <c r="X8" s="24">
        <f t="shared" si="1"/>
        <v>0</v>
      </c>
      <c r="Y8" s="24">
        <v>5.9</v>
      </c>
      <c r="Z8" s="24">
        <f>SUM(Y5:Y8)/4</f>
        <v>5.3250000000000002</v>
      </c>
      <c r="AA8" s="24">
        <v>39.700000000000003</v>
      </c>
      <c r="AB8" s="24">
        <v>12.28</v>
      </c>
      <c r="AC8" s="24">
        <v>1</v>
      </c>
      <c r="AD8" s="24">
        <v>13.28</v>
      </c>
      <c r="AE8" s="24">
        <f>SUM(AD5:AD8)/4</f>
        <v>10.42</v>
      </c>
      <c r="AF8" s="24"/>
      <c r="AG8" s="24"/>
      <c r="AH8" s="24">
        <v>15.81</v>
      </c>
      <c r="AI8" s="24">
        <v>55.51</v>
      </c>
      <c r="AJ8" s="7">
        <v>0.77714000000000005</v>
      </c>
      <c r="AK8" s="4">
        <f>SUM(AJ5:AJ8)/4</f>
        <v>0.71879500000000007</v>
      </c>
      <c r="AL8" s="8">
        <f t="shared" si="2"/>
        <v>0.85974000000000006</v>
      </c>
      <c r="AM8" s="7">
        <f>SUM(AL5:AL8)/4</f>
        <v>0.79334500000000008</v>
      </c>
      <c r="AN8" s="4"/>
      <c r="AO8" s="1"/>
      <c r="AP8" s="1"/>
      <c r="AQ8" s="1"/>
    </row>
    <row r="9" spans="1:43">
      <c r="A9" s="1">
        <v>9</v>
      </c>
      <c r="B9" s="1" t="s">
        <v>38</v>
      </c>
      <c r="C9" s="1" t="s">
        <v>0</v>
      </c>
      <c r="D9" s="2">
        <v>37419</v>
      </c>
      <c r="E9" s="28">
        <v>0.3576388888888889</v>
      </c>
      <c r="F9" s="4">
        <v>1.8</v>
      </c>
      <c r="G9" s="4">
        <v>1</v>
      </c>
      <c r="H9" s="24">
        <f t="shared" si="3"/>
        <v>0.8</v>
      </c>
      <c r="I9" s="4"/>
      <c r="J9" s="5">
        <v>0.9</v>
      </c>
      <c r="K9" s="5">
        <v>19.399999999999999</v>
      </c>
      <c r="L9" s="4">
        <v>3.35</v>
      </c>
      <c r="M9" s="5">
        <v>42.2</v>
      </c>
      <c r="N9" s="5"/>
      <c r="O9" s="1" t="s">
        <v>39</v>
      </c>
      <c r="P9" s="6" t="s">
        <v>40</v>
      </c>
      <c r="Q9" s="1"/>
      <c r="R9" s="1" t="s">
        <v>41</v>
      </c>
      <c r="S9" s="5">
        <v>5.5</v>
      </c>
      <c r="T9" s="29">
        <v>0.43189599999999995</v>
      </c>
      <c r="U9" s="29">
        <v>2.7435200000000002</v>
      </c>
      <c r="V9" s="24">
        <f t="shared" si="0"/>
        <v>3.8409280000000004E-2</v>
      </c>
      <c r="W9" s="4">
        <v>2.4589323089843771</v>
      </c>
      <c r="X9" s="24">
        <f t="shared" si="1"/>
        <v>3.4425052325781282E-2</v>
      </c>
      <c r="Y9" s="4">
        <v>5.2024523089843768</v>
      </c>
      <c r="Z9" s="4"/>
      <c r="AA9" s="4">
        <v>42.570459885222689</v>
      </c>
      <c r="AB9" s="29">
        <v>12.487876190476193</v>
      </c>
      <c r="AC9" s="29">
        <v>0.20194380952380883</v>
      </c>
      <c r="AD9" s="24">
        <v>12.689820000000001</v>
      </c>
      <c r="AE9" s="4"/>
      <c r="AF9" s="24"/>
      <c r="AG9" s="4">
        <v>252.18962782880615</v>
      </c>
      <c r="AH9" s="4">
        <v>26.983994134752752</v>
      </c>
      <c r="AI9" s="4">
        <v>69.554454019975438</v>
      </c>
      <c r="AJ9" s="7">
        <v>0.97376235627965613</v>
      </c>
      <c r="AK9" s="24"/>
      <c r="AL9" s="8">
        <f t="shared" si="2"/>
        <v>1.0465966886054374</v>
      </c>
      <c r="AM9" s="8"/>
      <c r="AN9" s="4"/>
      <c r="AO9" s="1"/>
      <c r="AP9" s="1"/>
      <c r="AQ9" s="1"/>
    </row>
    <row r="10" spans="1:43">
      <c r="A10" s="1">
        <v>9</v>
      </c>
      <c r="B10" s="1" t="s">
        <v>38</v>
      </c>
      <c r="C10" s="1" t="s">
        <v>0</v>
      </c>
      <c r="D10" s="2">
        <v>37448</v>
      </c>
      <c r="E10" s="28">
        <v>0.40277777777777773</v>
      </c>
      <c r="F10" s="4">
        <v>2.2999999999999998</v>
      </c>
      <c r="G10" s="4">
        <v>1.65</v>
      </c>
      <c r="H10" s="24">
        <f t="shared" si="3"/>
        <v>0.64999999999999991</v>
      </c>
      <c r="I10" s="4"/>
      <c r="J10" s="5">
        <v>0.5</v>
      </c>
      <c r="K10" s="5">
        <v>22.6</v>
      </c>
      <c r="L10" s="4">
        <v>3.46</v>
      </c>
      <c r="M10" s="5">
        <v>35.6</v>
      </c>
      <c r="N10" s="5"/>
      <c r="O10" s="1" t="s">
        <v>42</v>
      </c>
      <c r="P10" s="6">
        <v>2</v>
      </c>
      <c r="Q10" s="1" t="s">
        <v>43</v>
      </c>
      <c r="R10" s="1" t="s">
        <v>44</v>
      </c>
      <c r="S10" s="30">
        <v>11</v>
      </c>
      <c r="T10" s="29">
        <v>0.28564200000000001</v>
      </c>
      <c r="U10" s="29">
        <v>3.1312709999999999</v>
      </c>
      <c r="V10" s="24">
        <f t="shared" si="0"/>
        <v>4.3837793999999999E-2</v>
      </c>
      <c r="W10" s="29">
        <v>1.5468463351485617</v>
      </c>
      <c r="X10" s="24">
        <f t="shared" si="1"/>
        <v>2.1655848692079864E-2</v>
      </c>
      <c r="Y10" s="29">
        <v>4.6781173351485617</v>
      </c>
      <c r="Z10" s="4"/>
      <c r="AA10" s="29">
        <v>30.475428073087052</v>
      </c>
      <c r="AB10" s="29">
        <v>5.9531571428571413</v>
      </c>
      <c r="AC10" s="29">
        <v>2.7042628571428606</v>
      </c>
      <c r="AD10" s="24">
        <v>8.6574200000000019</v>
      </c>
      <c r="AE10" s="4"/>
      <c r="AF10" s="24"/>
      <c r="AG10" s="4">
        <v>196.05391002681787</v>
      </c>
      <c r="AH10" s="4">
        <v>20.915178599628895</v>
      </c>
      <c r="AI10" s="4">
        <v>51.390606672715947</v>
      </c>
      <c r="AJ10" s="7">
        <v>0.71946849341802332</v>
      </c>
      <c r="AK10" s="24"/>
      <c r="AL10" s="8">
        <f t="shared" si="2"/>
        <v>0.78496213611010313</v>
      </c>
      <c r="AM10" s="8"/>
      <c r="AN10" s="4"/>
      <c r="AO10" s="1"/>
      <c r="AP10" s="1"/>
      <c r="AQ10" s="1"/>
    </row>
    <row r="11" spans="1:43">
      <c r="A11" s="1">
        <v>9</v>
      </c>
      <c r="B11" s="1" t="s">
        <v>38</v>
      </c>
      <c r="C11" s="1" t="s">
        <v>0</v>
      </c>
      <c r="D11" s="2">
        <v>37462</v>
      </c>
      <c r="E11" s="28">
        <v>0.36805555555555558</v>
      </c>
      <c r="F11" s="4">
        <v>1.5</v>
      </c>
      <c r="G11" s="4">
        <v>0.8</v>
      </c>
      <c r="H11" s="24">
        <f t="shared" si="3"/>
        <v>0.7</v>
      </c>
      <c r="I11" s="4"/>
      <c r="J11" s="5"/>
      <c r="K11" s="5">
        <v>21.3</v>
      </c>
      <c r="L11" s="4">
        <v>3.28</v>
      </c>
      <c r="M11" s="5">
        <v>40.5</v>
      </c>
      <c r="N11" s="5"/>
      <c r="O11" s="1" t="s">
        <v>42</v>
      </c>
      <c r="P11" s="6" t="s">
        <v>45</v>
      </c>
      <c r="Q11" s="1" t="s">
        <v>43</v>
      </c>
      <c r="R11" s="1" t="s">
        <v>46</v>
      </c>
      <c r="S11" s="30">
        <v>14.2</v>
      </c>
      <c r="T11" s="29">
        <v>0.23262899999999997</v>
      </c>
      <c r="U11" s="29">
        <v>0.94208199999999986</v>
      </c>
      <c r="V11" s="24">
        <f t="shared" si="0"/>
        <v>1.3189147999999998E-2</v>
      </c>
      <c r="W11" s="29">
        <v>0.71646117196347003</v>
      </c>
      <c r="X11" s="24">
        <f t="shared" si="1"/>
        <v>1.0030456407488581E-2</v>
      </c>
      <c r="Y11" s="29">
        <v>1.65854317196347</v>
      </c>
      <c r="Z11" s="4"/>
      <c r="AA11" s="29">
        <v>28.398863532983206</v>
      </c>
      <c r="AB11" s="29">
        <v>17.758200000000006</v>
      </c>
      <c r="AC11" s="29">
        <v>1.1126499999999944</v>
      </c>
      <c r="AD11" s="24">
        <v>18.870850000000001</v>
      </c>
      <c r="AE11" s="4"/>
      <c r="AF11" s="24"/>
      <c r="AG11" s="4">
        <v>145.04433813723034</v>
      </c>
      <c r="AH11" s="4">
        <v>19.673171975713952</v>
      </c>
      <c r="AI11" s="4">
        <v>48.072035508697155</v>
      </c>
      <c r="AJ11" s="7">
        <v>0.67300849712176014</v>
      </c>
      <c r="AK11" s="24"/>
      <c r="AL11" s="8">
        <f t="shared" si="2"/>
        <v>0.69622810152924886</v>
      </c>
      <c r="AM11" s="8"/>
      <c r="AN11" s="4"/>
      <c r="AO11" s="1"/>
      <c r="AP11" s="1"/>
      <c r="AQ11" s="1"/>
    </row>
    <row r="12" spans="1:43">
      <c r="A12" s="1">
        <v>9</v>
      </c>
      <c r="B12" s="1" t="s">
        <v>38</v>
      </c>
      <c r="C12" s="1" t="s">
        <v>0</v>
      </c>
      <c r="D12" s="2">
        <v>37481</v>
      </c>
      <c r="E12" s="28">
        <v>0.34375</v>
      </c>
      <c r="F12" s="4">
        <v>1</v>
      </c>
      <c r="G12" s="4">
        <v>1</v>
      </c>
      <c r="H12" s="24">
        <f t="shared" si="3"/>
        <v>0</v>
      </c>
      <c r="I12" s="4"/>
      <c r="J12" s="5">
        <v>1</v>
      </c>
      <c r="K12" s="5">
        <v>25.2</v>
      </c>
      <c r="L12" s="4">
        <v>3.78</v>
      </c>
      <c r="M12" s="5">
        <v>53.2</v>
      </c>
      <c r="N12" s="5"/>
      <c r="O12" s="1" t="s">
        <v>42</v>
      </c>
      <c r="P12" s="6">
        <v>0</v>
      </c>
      <c r="Q12" s="1"/>
      <c r="R12" s="1" t="s">
        <v>47</v>
      </c>
      <c r="S12" s="30">
        <v>24.7</v>
      </c>
      <c r="T12" s="29">
        <v>0.25252799999999997</v>
      </c>
      <c r="U12" s="29">
        <v>1.1173215000000001</v>
      </c>
      <c r="V12" s="24">
        <f t="shared" si="0"/>
        <v>1.5642501000000003E-2</v>
      </c>
      <c r="W12" s="29">
        <v>0.41784023116560387</v>
      </c>
      <c r="X12" s="24">
        <f t="shared" si="1"/>
        <v>5.8497632363184544E-3</v>
      </c>
      <c r="Y12" s="29">
        <v>1.5351617311656041</v>
      </c>
      <c r="Z12" s="4"/>
      <c r="AA12" s="29">
        <v>38.653573973461071</v>
      </c>
      <c r="AB12" s="29">
        <v>10.301028571428571</v>
      </c>
      <c r="AC12" s="29">
        <v>3.9191314285714274</v>
      </c>
      <c r="AD12" s="24">
        <v>14.220159999999998</v>
      </c>
      <c r="AE12" s="4"/>
      <c r="AF12" s="24"/>
      <c r="AG12" s="4">
        <v>134.40332092477172</v>
      </c>
      <c r="AH12" s="4">
        <v>22.17822735665764</v>
      </c>
      <c r="AI12" s="4">
        <v>60.831801330118708</v>
      </c>
      <c r="AJ12" s="7">
        <v>0.85164521862166198</v>
      </c>
      <c r="AK12" s="24"/>
      <c r="AL12" s="8">
        <f t="shared" si="2"/>
        <v>0.87313748285798032</v>
      </c>
      <c r="AM12" s="8"/>
      <c r="AN12" s="4"/>
      <c r="AO12" s="1"/>
      <c r="AP12" s="1"/>
      <c r="AQ12" s="1"/>
    </row>
    <row r="13" spans="1:43" ht="76.5">
      <c r="A13" s="31">
        <v>9</v>
      </c>
      <c r="B13" s="31" t="s">
        <v>38</v>
      </c>
      <c r="C13" s="31" t="s">
        <v>0</v>
      </c>
      <c r="D13" s="32">
        <v>37525</v>
      </c>
      <c r="E13" s="33">
        <v>0.36458333333333331</v>
      </c>
      <c r="F13" s="34">
        <v>1.1000000000000001</v>
      </c>
      <c r="G13" s="34">
        <v>0.9</v>
      </c>
      <c r="H13" s="24">
        <f t="shared" si="3"/>
        <v>0.20000000000000007</v>
      </c>
      <c r="I13" s="24">
        <f>SUM(G9:G13)/5</f>
        <v>1.07</v>
      </c>
      <c r="J13" s="35">
        <v>0.5</v>
      </c>
      <c r="K13" s="35">
        <v>18.8</v>
      </c>
      <c r="L13" s="34">
        <v>3.96</v>
      </c>
      <c r="M13" s="35">
        <v>45</v>
      </c>
      <c r="N13" s="25">
        <f>SUM(M9:M13)/5</f>
        <v>43.3</v>
      </c>
      <c r="O13" s="36" t="s">
        <v>48</v>
      </c>
      <c r="P13" s="37">
        <v>2</v>
      </c>
      <c r="Q13" s="31" t="s">
        <v>43</v>
      </c>
      <c r="R13" s="36" t="s">
        <v>49</v>
      </c>
      <c r="S13" s="38">
        <v>7.6</v>
      </c>
      <c r="T13" s="39">
        <v>0.24889600000000001</v>
      </c>
      <c r="U13" s="40">
        <v>6.3860580000000002</v>
      </c>
      <c r="V13" s="41">
        <f t="shared" si="0"/>
        <v>8.9404812E-2</v>
      </c>
      <c r="W13" s="40">
        <v>2.8792258573854439</v>
      </c>
      <c r="X13" s="41">
        <f t="shared" si="1"/>
        <v>4.0309162003396216E-2</v>
      </c>
      <c r="Y13" s="40">
        <v>9.2652838573854446</v>
      </c>
      <c r="Z13" s="24">
        <f>SUM(Y9:Y13)/5</f>
        <v>4.4679116809294914</v>
      </c>
      <c r="AA13" s="40">
        <v>31.497745295921117</v>
      </c>
      <c r="AB13" s="40">
        <v>13.838000000000003</v>
      </c>
      <c r="AC13" s="40">
        <v>2.2314199999999986</v>
      </c>
      <c r="AD13" s="41">
        <v>16.069420000000001</v>
      </c>
      <c r="AE13" s="24">
        <f>SUM(AD9:AD13)/5</f>
        <v>14.101534000000001</v>
      </c>
      <c r="AF13" s="41"/>
      <c r="AG13" s="34">
        <v>162.27744757229152</v>
      </c>
      <c r="AH13" s="34">
        <v>21.124826103861796</v>
      </c>
      <c r="AI13" s="34">
        <v>52.622571399782913</v>
      </c>
      <c r="AJ13" s="42">
        <v>0.73671599959696077</v>
      </c>
      <c r="AK13" s="34">
        <f>SUM(AJ9:AJ13)/5</f>
        <v>0.79092011300761256</v>
      </c>
      <c r="AL13" s="43">
        <f t="shared" si="2"/>
        <v>0.86642997360035701</v>
      </c>
      <c r="AM13" s="42">
        <f>SUM(AL9:AL13)/5</f>
        <v>0.85347087654062526</v>
      </c>
      <c r="AN13" s="34"/>
      <c r="AO13" s="31"/>
      <c r="AP13" s="31"/>
      <c r="AQ13" s="31"/>
    </row>
    <row r="14" spans="1:43">
      <c r="A14" s="1">
        <v>9</v>
      </c>
      <c r="B14" s="1" t="s">
        <v>38</v>
      </c>
      <c r="C14" s="1" t="s">
        <v>50</v>
      </c>
      <c r="D14" s="44">
        <v>37789</v>
      </c>
      <c r="E14" s="28">
        <v>0.36458333333333331</v>
      </c>
      <c r="F14" s="4">
        <v>0.6</v>
      </c>
      <c r="G14" s="4">
        <v>0.6</v>
      </c>
      <c r="H14" s="24">
        <f t="shared" si="3"/>
        <v>0</v>
      </c>
      <c r="I14" s="4"/>
      <c r="J14" s="5">
        <v>0.5</v>
      </c>
      <c r="K14" s="5">
        <v>19.2</v>
      </c>
      <c r="L14" s="4">
        <v>4.79</v>
      </c>
      <c r="M14" s="5">
        <v>53.4</v>
      </c>
      <c r="N14" s="5"/>
      <c r="O14" s="1" t="s">
        <v>51</v>
      </c>
      <c r="P14" s="6">
        <v>5</v>
      </c>
      <c r="Q14" s="1" t="s">
        <v>52</v>
      </c>
      <c r="R14" s="1" t="s">
        <v>53</v>
      </c>
      <c r="S14" s="5">
        <v>8.6</v>
      </c>
      <c r="T14" s="4">
        <v>0.32730769230769236</v>
      </c>
      <c r="U14" s="4">
        <v>0.69784588694520422</v>
      </c>
      <c r="V14" s="24">
        <f t="shared" si="0"/>
        <v>9.7698424172328584E-3</v>
      </c>
      <c r="W14" s="4">
        <v>0.88531187122736432</v>
      </c>
      <c r="X14" s="24">
        <f t="shared" si="1"/>
        <v>1.23943661971831E-2</v>
      </c>
      <c r="Y14" s="4">
        <v>1.5831577581725687</v>
      </c>
      <c r="Z14" s="4"/>
      <c r="AA14" s="4">
        <v>35.410300643132487</v>
      </c>
      <c r="AB14" s="4">
        <v>8.0161071428571411</v>
      </c>
      <c r="AC14" s="4">
        <v>2.455127857142859</v>
      </c>
      <c r="AD14" s="4">
        <v>10.471235</v>
      </c>
      <c r="AE14" s="4"/>
      <c r="AF14" s="4">
        <v>0.76553597955323716</v>
      </c>
      <c r="AG14" s="4">
        <v>116.09485617437343</v>
      </c>
      <c r="AH14" s="4">
        <v>15.711731148926861</v>
      </c>
      <c r="AI14" s="45">
        <v>36.993458401305055</v>
      </c>
      <c r="AJ14" s="46">
        <v>0.51790841761827078</v>
      </c>
      <c r="AK14" s="24"/>
      <c r="AL14" s="8">
        <f t="shared" si="2"/>
        <v>0.73787265370324684</v>
      </c>
      <c r="AM14" s="8"/>
      <c r="AN14" s="4">
        <v>7.3890556727291585</v>
      </c>
      <c r="AO14" s="1"/>
      <c r="AP14" s="1"/>
      <c r="AQ14" s="1"/>
    </row>
    <row r="15" spans="1:43">
      <c r="A15" s="1">
        <v>9</v>
      </c>
      <c r="B15" s="1" t="s">
        <v>38</v>
      </c>
      <c r="C15" s="1" t="s">
        <v>50</v>
      </c>
      <c r="D15" s="44">
        <v>37805</v>
      </c>
      <c r="E15" s="28">
        <v>0.3125</v>
      </c>
      <c r="F15" s="4">
        <v>0.8</v>
      </c>
      <c r="G15" s="4">
        <v>0.8</v>
      </c>
      <c r="H15" s="24">
        <f t="shared" si="3"/>
        <v>0</v>
      </c>
      <c r="I15" s="4"/>
      <c r="J15" s="5">
        <v>0.5</v>
      </c>
      <c r="K15" s="5">
        <v>24.2</v>
      </c>
      <c r="L15" s="4">
        <v>3.5</v>
      </c>
      <c r="M15" s="5">
        <v>44.3</v>
      </c>
      <c r="N15" s="5"/>
      <c r="O15" s="1" t="s">
        <v>42</v>
      </c>
      <c r="P15" s="6">
        <v>5</v>
      </c>
      <c r="Q15" s="1" t="s">
        <v>52</v>
      </c>
      <c r="R15" s="1" t="s">
        <v>42</v>
      </c>
      <c r="S15" s="5">
        <v>10.1</v>
      </c>
      <c r="T15" s="4">
        <v>0.79059645233427378</v>
      </c>
      <c r="U15" s="4">
        <v>6.2064679643146787</v>
      </c>
      <c r="V15" s="24">
        <f t="shared" si="0"/>
        <v>8.6890551500405505E-2</v>
      </c>
      <c r="W15" s="4">
        <v>2.4748490945674049</v>
      </c>
      <c r="X15" s="24">
        <f t="shared" si="1"/>
        <v>3.4647887323943666E-2</v>
      </c>
      <c r="Y15" s="4">
        <v>8.6813170588820832</v>
      </c>
      <c r="Z15" s="4"/>
      <c r="AA15" s="4">
        <v>187.36597494764322</v>
      </c>
      <c r="AB15" s="4">
        <v>7.40435</v>
      </c>
      <c r="AC15" s="4">
        <v>3.6026399999999974</v>
      </c>
      <c r="AD15" s="4">
        <v>11.006989999999998</v>
      </c>
      <c r="AE15" s="4"/>
      <c r="AF15" s="4">
        <v>0.67269526001204705</v>
      </c>
      <c r="AG15" s="4">
        <v>73.877562819198815</v>
      </c>
      <c r="AH15" s="4">
        <v>11.052934330889093</v>
      </c>
      <c r="AI15" s="45">
        <v>196.04729200652531</v>
      </c>
      <c r="AJ15" s="46">
        <v>2.7446620880913546</v>
      </c>
      <c r="AK15" s="24"/>
      <c r="AL15" s="8">
        <f t="shared" si="2"/>
        <v>2.8994031687238015</v>
      </c>
      <c r="AM15" s="8"/>
      <c r="AN15" s="4">
        <v>6.6839773590924914</v>
      </c>
      <c r="AO15" s="1"/>
      <c r="AP15" s="1"/>
      <c r="AQ15" s="1"/>
    </row>
    <row r="16" spans="1:43">
      <c r="A16" s="1">
        <v>9</v>
      </c>
      <c r="B16" s="1" t="s">
        <v>38</v>
      </c>
      <c r="C16" s="1" t="s">
        <v>50</v>
      </c>
      <c r="D16" s="44">
        <v>37819</v>
      </c>
      <c r="E16" s="28">
        <v>0.31944444444444448</v>
      </c>
      <c r="F16" s="4">
        <v>2</v>
      </c>
      <c r="G16" s="4">
        <v>1.25</v>
      </c>
      <c r="H16" s="24">
        <f t="shared" si="3"/>
        <v>0.75</v>
      </c>
      <c r="I16" s="4"/>
      <c r="J16" s="5">
        <v>0.6</v>
      </c>
      <c r="K16" s="5">
        <v>23.6</v>
      </c>
      <c r="L16" s="4">
        <v>4.12</v>
      </c>
      <c r="M16" s="5">
        <v>54.1</v>
      </c>
      <c r="N16" s="5"/>
      <c r="O16" s="1" t="s">
        <v>42</v>
      </c>
      <c r="P16" s="6">
        <v>0</v>
      </c>
      <c r="Q16" s="1"/>
      <c r="R16" s="1" t="s">
        <v>42</v>
      </c>
      <c r="S16" s="30">
        <v>18.3</v>
      </c>
      <c r="T16" s="4">
        <v>0.9663918398152066</v>
      </c>
      <c r="U16" s="4">
        <v>10.26286792610491</v>
      </c>
      <c r="V16" s="24">
        <f t="shared" si="0"/>
        <v>0.14368015096546874</v>
      </c>
      <c r="W16" s="4">
        <v>1.0362173038229379</v>
      </c>
      <c r="X16" s="24">
        <f t="shared" si="1"/>
        <v>1.4507042253521131E-2</v>
      </c>
      <c r="Y16" s="4">
        <v>11.299085229927847</v>
      </c>
      <c r="Z16" s="4"/>
      <c r="AA16" s="4">
        <v>152.32569454168717</v>
      </c>
      <c r="AB16" s="4">
        <v>8.4278714285714269</v>
      </c>
      <c r="AC16" s="4">
        <v>3.9069035714285749</v>
      </c>
      <c r="AD16" s="4">
        <v>12.334775000000002</v>
      </c>
      <c r="AE16" s="4"/>
      <c r="AF16" s="4">
        <v>0.68326105896308809</v>
      </c>
      <c r="AG16" s="4">
        <v>164.04165775242674</v>
      </c>
      <c r="AH16" s="4">
        <v>17.447569530490387</v>
      </c>
      <c r="AI16" s="45">
        <v>163.62477977161501</v>
      </c>
      <c r="AJ16" s="46">
        <v>2.2907469168026102</v>
      </c>
      <c r="AK16" s="24"/>
      <c r="AL16" s="8">
        <f t="shared" si="2"/>
        <v>2.535012890229476</v>
      </c>
      <c r="AM16" s="8"/>
      <c r="AN16" s="4">
        <v>9.4019775915354167</v>
      </c>
      <c r="AO16" s="1"/>
      <c r="AP16" s="1"/>
      <c r="AQ16" s="1"/>
    </row>
    <row r="17" spans="1:43">
      <c r="A17" s="1">
        <v>9</v>
      </c>
      <c r="B17" s="1" t="s">
        <v>38</v>
      </c>
      <c r="C17" s="1" t="s">
        <v>50</v>
      </c>
      <c r="D17" s="44">
        <v>37838</v>
      </c>
      <c r="E17" s="28">
        <v>0.45833333333333331</v>
      </c>
      <c r="F17" s="4">
        <v>1.5</v>
      </c>
      <c r="G17" s="4">
        <v>1</v>
      </c>
      <c r="H17" s="24">
        <f t="shared" si="3"/>
        <v>0.5</v>
      </c>
      <c r="I17" s="4"/>
      <c r="J17" s="5">
        <v>1</v>
      </c>
      <c r="K17" s="5">
        <v>26.3</v>
      </c>
      <c r="L17" s="4">
        <v>2.06</v>
      </c>
      <c r="M17" s="5">
        <v>27.3</v>
      </c>
      <c r="N17" s="5"/>
      <c r="O17" s="1" t="s">
        <v>54</v>
      </c>
      <c r="P17" s="6">
        <v>2</v>
      </c>
      <c r="Q17" s="1" t="s">
        <v>52</v>
      </c>
      <c r="R17" s="1" t="s">
        <v>42</v>
      </c>
      <c r="S17" s="30">
        <v>9</v>
      </c>
      <c r="T17" s="4">
        <v>1.3983773727303841</v>
      </c>
      <c r="U17" s="4">
        <v>6.2621657228999608</v>
      </c>
      <c r="V17" s="24">
        <f t="shared" si="0"/>
        <v>8.7670320120599457E-2</v>
      </c>
      <c r="W17" s="4">
        <v>3.9839034205231392</v>
      </c>
      <c r="X17" s="24">
        <f t="shared" si="1"/>
        <v>5.5774647887323947E-2</v>
      </c>
      <c r="Y17" s="4">
        <v>10.246069143423099</v>
      </c>
      <c r="Z17" s="4"/>
      <c r="AA17" s="4">
        <v>44.488009160002683</v>
      </c>
      <c r="AB17" s="4">
        <v>3.0053571428571439</v>
      </c>
      <c r="AC17" s="47">
        <v>1.8126978571428556</v>
      </c>
      <c r="AD17" s="4">
        <v>4.8180549999999993</v>
      </c>
      <c r="AE17" s="4"/>
      <c r="AF17" s="4">
        <v>0.62376978736381061</v>
      </c>
      <c r="AG17" s="4">
        <v>55.750732817500037</v>
      </c>
      <c r="AH17" s="4">
        <v>7.3045767523068985</v>
      </c>
      <c r="AI17" s="45">
        <v>54.734078303425783</v>
      </c>
      <c r="AJ17" s="46">
        <v>0.76627709624796092</v>
      </c>
      <c r="AK17" s="24"/>
      <c r="AL17" s="8">
        <f t="shared" si="2"/>
        <v>0.86854117078025761</v>
      </c>
      <c r="AM17" s="8"/>
      <c r="AN17" s="4">
        <v>7.6323015977473423</v>
      </c>
      <c r="AO17" s="1"/>
      <c r="AP17" s="1"/>
      <c r="AQ17" s="1"/>
    </row>
    <row r="18" spans="1:43">
      <c r="A18" s="1">
        <v>9</v>
      </c>
      <c r="B18" s="1" t="s">
        <v>38</v>
      </c>
      <c r="C18" s="1" t="s">
        <v>50</v>
      </c>
      <c r="D18" s="44">
        <v>37852</v>
      </c>
      <c r="E18" s="28">
        <v>0.37152777777777773</v>
      </c>
      <c r="F18" s="4">
        <v>2</v>
      </c>
      <c r="G18" s="4">
        <v>0.8</v>
      </c>
      <c r="H18" s="24">
        <f t="shared" si="3"/>
        <v>1.2</v>
      </c>
      <c r="I18" s="4"/>
      <c r="J18" s="5">
        <v>1</v>
      </c>
      <c r="K18" s="5">
        <v>24.7</v>
      </c>
      <c r="L18" s="4">
        <v>3.33</v>
      </c>
      <c r="M18" s="5">
        <v>41.1</v>
      </c>
      <c r="N18" s="5"/>
      <c r="O18" s="1" t="s">
        <v>42</v>
      </c>
      <c r="P18" s="6">
        <v>2</v>
      </c>
      <c r="Q18" s="1" t="s">
        <v>52</v>
      </c>
      <c r="R18" s="1" t="s">
        <v>46</v>
      </c>
      <c r="S18" s="5">
        <v>4.5999999999999996</v>
      </c>
      <c r="T18" s="4">
        <v>1.041144993175332</v>
      </c>
      <c r="U18" s="4">
        <v>8.959951038238545</v>
      </c>
      <c r="V18" s="24">
        <f t="shared" si="0"/>
        <v>0.12543931453533963</v>
      </c>
      <c r="W18" s="4">
        <v>5.9356136820925567</v>
      </c>
      <c r="X18" s="24">
        <f t="shared" si="1"/>
        <v>8.3098591549295789E-2</v>
      </c>
      <c r="Y18" s="4">
        <v>14.895564720331102</v>
      </c>
      <c r="Z18" s="4"/>
      <c r="AA18" s="4">
        <v>89.695772963192553</v>
      </c>
      <c r="AB18" s="4">
        <v>9.2839428571428577</v>
      </c>
      <c r="AC18" s="4">
        <v>0.05</v>
      </c>
      <c r="AD18" s="4">
        <v>9.3339428571428584</v>
      </c>
      <c r="AE18" s="4"/>
      <c r="AF18" s="4">
        <v>1</v>
      </c>
      <c r="AG18" s="4">
        <v>128.01854249653755</v>
      </c>
      <c r="AH18" s="4">
        <v>16.587355694076766</v>
      </c>
      <c r="AI18" s="45">
        <v>104.59133768352366</v>
      </c>
      <c r="AJ18" s="46">
        <v>1.4642787275693312</v>
      </c>
      <c r="AK18" s="24"/>
      <c r="AL18" s="8">
        <f t="shared" si="2"/>
        <v>1.6965017072864057</v>
      </c>
      <c r="AM18" s="8"/>
      <c r="AN18" s="4">
        <v>7.7178391093555749</v>
      </c>
      <c r="AO18" s="1"/>
      <c r="AP18" s="1"/>
      <c r="AQ18" s="1"/>
    </row>
    <row r="19" spans="1:43">
      <c r="A19" s="1">
        <v>9</v>
      </c>
      <c r="B19" s="1" t="s">
        <v>38</v>
      </c>
      <c r="C19" s="1" t="s">
        <v>50</v>
      </c>
      <c r="D19" s="44">
        <v>37867</v>
      </c>
      <c r="E19" s="28">
        <v>0.4375</v>
      </c>
      <c r="F19" s="4">
        <v>1.5</v>
      </c>
      <c r="G19" s="4">
        <v>1.5</v>
      </c>
      <c r="H19" s="24">
        <f t="shared" si="3"/>
        <v>0</v>
      </c>
      <c r="I19" s="24">
        <f>SUM(G14:G19)/6</f>
        <v>0.9916666666666667</v>
      </c>
      <c r="J19" s="5">
        <v>1</v>
      </c>
      <c r="K19" s="5">
        <v>20.100000000000001</v>
      </c>
      <c r="L19" s="4">
        <v>3.28</v>
      </c>
      <c r="M19" s="5">
        <v>38.4</v>
      </c>
      <c r="N19" s="25">
        <f>SUM(M14:M19)/6</f>
        <v>43.099999999999994</v>
      </c>
      <c r="O19" s="1" t="s">
        <v>42</v>
      </c>
      <c r="P19" s="6">
        <v>3</v>
      </c>
      <c r="Q19" s="1" t="s">
        <v>43</v>
      </c>
      <c r="R19" s="1" t="s">
        <v>46</v>
      </c>
      <c r="S19" s="30">
        <v>9.1999999999999993</v>
      </c>
      <c r="T19" s="29">
        <v>1.1615005253107975</v>
      </c>
      <c r="U19" s="4">
        <v>7.9235108971908463</v>
      </c>
      <c r="V19" s="24">
        <f t="shared" si="0"/>
        <v>0.11092915256067185</v>
      </c>
      <c r="W19" s="4">
        <v>4.8993963782696186</v>
      </c>
      <c r="X19" s="24">
        <f t="shared" si="1"/>
        <v>6.8591549295774656E-2</v>
      </c>
      <c r="Y19" s="4">
        <v>12.822907275460466</v>
      </c>
      <c r="Z19" s="24">
        <f>SUM(Y14:Y19)/6</f>
        <v>9.9213501976995264</v>
      </c>
      <c r="AA19" s="4">
        <v>60.875281957818501</v>
      </c>
      <c r="AB19" s="4">
        <v>2.6161785714285712</v>
      </c>
      <c r="AC19" s="4">
        <v>2.1044664285714285</v>
      </c>
      <c r="AD19" s="4">
        <v>4.7206449999999993</v>
      </c>
      <c r="AE19" s="24">
        <f>SUM(AD14:AD19)/6</f>
        <v>8.7809404761904766</v>
      </c>
      <c r="AF19" s="4">
        <v>0.55419938830998128</v>
      </c>
      <c r="AG19" s="4">
        <v>80.634780468252188</v>
      </c>
      <c r="AH19" s="4">
        <v>8.5326261349310553</v>
      </c>
      <c r="AI19" s="45">
        <v>73.698189233278967</v>
      </c>
      <c r="AJ19" s="46">
        <v>1.0317746492659055</v>
      </c>
      <c r="AK19" s="4">
        <f>SUM(AJ14:AJ19)/6</f>
        <v>1.4692746492659055</v>
      </c>
      <c r="AL19" s="8">
        <f t="shared" si="2"/>
        <v>1.1512314151549403</v>
      </c>
      <c r="AM19" s="7">
        <f>SUM(AL14:AL19)/6</f>
        <v>1.6480938343130214</v>
      </c>
      <c r="AN19" s="4">
        <v>9.4501715173184166</v>
      </c>
      <c r="AO19" s="1"/>
      <c r="AP19" s="1"/>
      <c r="AQ19" s="1"/>
    </row>
    <row r="20" spans="1:43">
      <c r="A20" s="1">
        <v>9</v>
      </c>
      <c r="B20" s="1" t="s">
        <v>38</v>
      </c>
      <c r="C20" s="1" t="s">
        <v>0</v>
      </c>
      <c r="D20" s="2">
        <v>38161</v>
      </c>
      <c r="E20" s="28">
        <v>0.41666666666666669</v>
      </c>
      <c r="F20" s="4">
        <v>3.1</v>
      </c>
      <c r="G20" s="4">
        <v>2.6</v>
      </c>
      <c r="H20" s="24">
        <f t="shared" si="3"/>
        <v>0.5</v>
      </c>
      <c r="I20" s="4"/>
      <c r="J20" s="5">
        <v>1.5</v>
      </c>
      <c r="K20" s="5">
        <v>21.5</v>
      </c>
      <c r="L20" s="4">
        <v>3.95</v>
      </c>
      <c r="M20" s="5">
        <v>46.3</v>
      </c>
      <c r="N20" s="5"/>
      <c r="O20" s="1" t="s">
        <v>54</v>
      </c>
      <c r="P20" s="6">
        <v>3</v>
      </c>
      <c r="Q20" s="1" t="s">
        <v>43</v>
      </c>
      <c r="R20" s="1" t="s">
        <v>53</v>
      </c>
      <c r="S20" s="48">
        <v>6.4</v>
      </c>
      <c r="T20" s="4">
        <v>0.47796257796257802</v>
      </c>
      <c r="U20" s="4">
        <v>4.0154579495202221</v>
      </c>
      <c r="V20" s="24">
        <f t="shared" si="0"/>
        <v>5.6216411293283107E-2</v>
      </c>
      <c r="W20" s="4">
        <v>2.601931</v>
      </c>
      <c r="X20" s="24">
        <f t="shared" si="1"/>
        <v>3.6427034000000004E-2</v>
      </c>
      <c r="Y20" s="4">
        <v>6.6173889495202225</v>
      </c>
      <c r="Z20" s="4"/>
      <c r="AA20" s="4">
        <v>47.245918676872236</v>
      </c>
      <c r="AB20" s="29">
        <v>5.8164285714285722</v>
      </c>
      <c r="AC20" s="29">
        <v>2.3434864285714272</v>
      </c>
      <c r="AD20" s="4">
        <v>8.1599149999999998</v>
      </c>
      <c r="AE20" s="4"/>
      <c r="AF20" s="4"/>
      <c r="AG20" s="4">
        <v>104.00965403561372</v>
      </c>
      <c r="AH20" s="4">
        <v>13.394568217992312</v>
      </c>
      <c r="AI20" s="4">
        <v>53.863307626392455</v>
      </c>
      <c r="AJ20" s="7">
        <v>0.7540863067694944</v>
      </c>
      <c r="AK20" s="4"/>
      <c r="AL20" s="8">
        <f t="shared" si="2"/>
        <v>0.94161026182138685</v>
      </c>
      <c r="AM20" s="7"/>
      <c r="AN20" s="4"/>
      <c r="AO20" s="1"/>
      <c r="AP20" s="1"/>
      <c r="AQ20" s="1"/>
    </row>
    <row r="21" spans="1:43">
      <c r="A21" s="1">
        <v>9</v>
      </c>
      <c r="B21" s="1" t="s">
        <v>38</v>
      </c>
      <c r="C21" s="1" t="s">
        <v>0</v>
      </c>
      <c r="D21" s="2">
        <v>38175</v>
      </c>
      <c r="E21" s="28">
        <v>0.40625</v>
      </c>
      <c r="F21" s="4">
        <v>1.75</v>
      </c>
      <c r="G21" s="4">
        <v>1.5</v>
      </c>
      <c r="H21" s="24">
        <f t="shared" si="3"/>
        <v>0.25</v>
      </c>
      <c r="I21" s="4"/>
      <c r="J21" s="5">
        <v>1</v>
      </c>
      <c r="K21" s="5">
        <v>26.8</v>
      </c>
      <c r="L21" s="4">
        <v>2.57</v>
      </c>
      <c r="M21" s="5">
        <v>34.299999999999997</v>
      </c>
      <c r="N21" s="5"/>
      <c r="O21" s="1" t="s">
        <v>42</v>
      </c>
      <c r="P21" s="6">
        <v>0</v>
      </c>
      <c r="Q21" s="1"/>
      <c r="R21" s="1" t="s">
        <v>53</v>
      </c>
      <c r="S21" s="48">
        <v>14</v>
      </c>
      <c r="T21" s="4">
        <v>0.54040950213103778</v>
      </c>
      <c r="U21" s="4">
        <v>4.0897679277726517</v>
      </c>
      <c r="V21" s="24">
        <f t="shared" si="0"/>
        <v>5.7256750988817127E-2</v>
      </c>
      <c r="W21" s="4">
        <v>2.774528914879792</v>
      </c>
      <c r="X21" s="24">
        <f t="shared" si="1"/>
        <v>3.8843404808317092E-2</v>
      </c>
      <c r="Y21" s="4">
        <v>6.8642968426524433</v>
      </c>
      <c r="Z21" s="4"/>
      <c r="AA21" s="4">
        <v>31.574846259318427</v>
      </c>
      <c r="AB21" s="29">
        <v>3.6580357142857145</v>
      </c>
      <c r="AC21" s="29">
        <v>2.7762942857142869</v>
      </c>
      <c r="AD21" s="4">
        <v>6.434330000000001</v>
      </c>
      <c r="AE21" s="4"/>
      <c r="AF21" s="4"/>
      <c r="AG21" s="4">
        <v>116.32627509496629</v>
      </c>
      <c r="AH21" s="4">
        <v>13.316206859462715</v>
      </c>
      <c r="AI21" s="4">
        <v>38.43914310197087</v>
      </c>
      <c r="AJ21" s="7">
        <v>0.53814800342759217</v>
      </c>
      <c r="AK21" s="4"/>
      <c r="AL21" s="8">
        <f t="shared" si="2"/>
        <v>0.72457489946007025</v>
      </c>
      <c r="AM21" s="7"/>
      <c r="AN21" s="4"/>
      <c r="AO21" s="1"/>
      <c r="AP21" s="1"/>
      <c r="AQ21" s="1"/>
    </row>
    <row r="22" spans="1:43">
      <c r="A22" s="49">
        <v>9</v>
      </c>
      <c r="B22" s="1" t="s">
        <v>38</v>
      </c>
      <c r="C22" s="1" t="s">
        <v>0</v>
      </c>
      <c r="D22" s="2">
        <v>38190</v>
      </c>
      <c r="E22" s="28">
        <v>0.38541666666666669</v>
      </c>
      <c r="F22" s="4">
        <v>2.5</v>
      </c>
      <c r="G22" s="4">
        <v>1.5</v>
      </c>
      <c r="H22" s="24">
        <f t="shared" si="3"/>
        <v>1</v>
      </c>
      <c r="I22" s="4"/>
      <c r="J22" s="5"/>
      <c r="K22" s="5">
        <v>27.5</v>
      </c>
      <c r="L22" s="4">
        <v>2.5299999999999998</v>
      </c>
      <c r="M22" s="5">
        <v>27.5</v>
      </c>
      <c r="N22" s="5"/>
      <c r="O22" s="1" t="s">
        <v>55</v>
      </c>
      <c r="P22" s="6">
        <v>3</v>
      </c>
      <c r="Q22" s="1" t="s">
        <v>52</v>
      </c>
      <c r="R22" s="1" t="s">
        <v>46</v>
      </c>
      <c r="S22" s="48">
        <v>9.1999999999999993</v>
      </c>
      <c r="T22" s="4">
        <v>0.61005252190520731</v>
      </c>
      <c r="U22" s="4">
        <v>11.199084539986949</v>
      </c>
      <c r="V22" s="24">
        <f t="shared" si="0"/>
        <v>0.15678718355981727</v>
      </c>
      <c r="W22" s="4">
        <v>3.5776820218186791</v>
      </c>
      <c r="X22" s="24">
        <f t="shared" si="1"/>
        <v>5.0087548305461506E-2</v>
      </c>
      <c r="Y22" s="4">
        <v>14.776766561805628</v>
      </c>
      <c r="Z22" s="4"/>
      <c r="AA22" s="4">
        <v>54.832042349933886</v>
      </c>
      <c r="AB22" s="29">
        <v>6.7742571428571434</v>
      </c>
      <c r="AC22" s="29">
        <v>2.9191428571428562</v>
      </c>
      <c r="AD22" s="4">
        <v>9.6934000000000005</v>
      </c>
      <c r="AE22" s="4"/>
      <c r="AF22" s="4"/>
      <c r="AG22" s="4">
        <v>167.5507862700172</v>
      </c>
      <c r="AH22" s="4">
        <v>16.920829351824143</v>
      </c>
      <c r="AI22" s="4">
        <v>69.608808911739516</v>
      </c>
      <c r="AJ22" s="7">
        <v>0.97452332476435322</v>
      </c>
      <c r="AK22" s="4"/>
      <c r="AL22" s="8">
        <f t="shared" si="2"/>
        <v>1.2114149356898911</v>
      </c>
      <c r="AM22" s="7"/>
      <c r="AN22" s="4"/>
      <c r="AO22" s="1"/>
      <c r="AP22" s="1"/>
      <c r="AQ22" s="1"/>
    </row>
    <row r="23" spans="1:43">
      <c r="A23" s="49">
        <v>9</v>
      </c>
      <c r="B23" s="1" t="s">
        <v>38</v>
      </c>
      <c r="C23" s="1" t="s">
        <v>0</v>
      </c>
      <c r="D23" s="2">
        <v>38204</v>
      </c>
      <c r="E23" s="28">
        <v>0.40625</v>
      </c>
      <c r="F23" s="4"/>
      <c r="G23" s="4"/>
      <c r="H23" s="24">
        <f t="shared" si="3"/>
        <v>0</v>
      </c>
      <c r="I23" s="4"/>
      <c r="J23" s="5"/>
      <c r="K23" s="5">
        <v>25.4</v>
      </c>
      <c r="L23" s="4">
        <v>2.14</v>
      </c>
      <c r="M23" s="5">
        <v>28.7</v>
      </c>
      <c r="N23" s="5"/>
      <c r="O23" s="1" t="s">
        <v>56</v>
      </c>
      <c r="P23" s="6">
        <v>4</v>
      </c>
      <c r="Q23" s="1" t="s">
        <v>43</v>
      </c>
      <c r="R23" s="1" t="s">
        <v>53</v>
      </c>
      <c r="S23" s="48">
        <v>15.8</v>
      </c>
      <c r="T23" s="4">
        <v>0.71871519605028966</v>
      </c>
      <c r="U23" s="4">
        <v>5.0433017591339659</v>
      </c>
      <c r="V23" s="24">
        <f t="shared" si="0"/>
        <v>7.0606224627875525E-2</v>
      </c>
      <c r="W23" s="4">
        <v>2.5763482781026639</v>
      </c>
      <c r="X23" s="24">
        <f t="shared" si="1"/>
        <v>3.6068875893437297E-2</v>
      </c>
      <c r="Y23" s="4">
        <v>7.6196500372366298</v>
      </c>
      <c r="Z23" s="4"/>
      <c r="AA23" s="4">
        <v>29.855479962763368</v>
      </c>
      <c r="AB23" s="29">
        <v>2.9298285714285721</v>
      </c>
      <c r="AC23" s="29">
        <v>1.9427964285714285</v>
      </c>
      <c r="AD23" s="4">
        <v>4.8726250000000011</v>
      </c>
      <c r="AE23" s="4"/>
      <c r="AF23" s="4"/>
      <c r="AG23" s="4">
        <v>177.79937296431865</v>
      </c>
      <c r="AH23" s="4">
        <v>15.668092433464333</v>
      </c>
      <c r="AI23" s="4">
        <v>37.47513</v>
      </c>
      <c r="AJ23" s="7">
        <v>0.52465181999999999</v>
      </c>
      <c r="AK23" s="4"/>
      <c r="AL23" s="8">
        <f t="shared" si="2"/>
        <v>0.74400511406850067</v>
      </c>
      <c r="AM23" s="7"/>
      <c r="AN23" s="4"/>
      <c r="AO23" s="1"/>
      <c r="AP23" s="1"/>
      <c r="AQ23" s="1"/>
    </row>
    <row r="24" spans="1:43">
      <c r="A24" s="49">
        <v>9</v>
      </c>
      <c r="B24" s="1" t="s">
        <v>38</v>
      </c>
      <c r="C24" s="1" t="s">
        <v>0</v>
      </c>
      <c r="D24" s="2">
        <v>38218</v>
      </c>
      <c r="E24" s="28">
        <v>0.40625</v>
      </c>
      <c r="F24" s="4">
        <v>2</v>
      </c>
      <c r="G24" s="4">
        <v>1</v>
      </c>
      <c r="H24" s="24">
        <f t="shared" si="3"/>
        <v>1</v>
      </c>
      <c r="I24" s="4"/>
      <c r="J24" s="5">
        <v>2</v>
      </c>
      <c r="K24" s="5">
        <v>23.9</v>
      </c>
      <c r="L24" s="4">
        <v>3.54</v>
      </c>
      <c r="M24" s="5">
        <v>43</v>
      </c>
      <c r="N24" s="5"/>
      <c r="O24" s="1" t="s">
        <v>54</v>
      </c>
      <c r="P24" s="6">
        <v>4</v>
      </c>
      <c r="Q24" s="1" t="s">
        <v>52</v>
      </c>
      <c r="R24" s="1" t="s">
        <v>53</v>
      </c>
      <c r="S24" s="48">
        <v>4.5</v>
      </c>
      <c r="T24" s="4">
        <v>1.2747012055467963</v>
      </c>
      <c r="U24" s="4">
        <v>9.6853828390639514</v>
      </c>
      <c r="V24" s="24">
        <f t="shared" si="0"/>
        <v>0.13559535974689532</v>
      </c>
      <c r="W24" s="4">
        <v>5.7785301460278369</v>
      </c>
      <c r="X24" s="24">
        <f t="shared" si="1"/>
        <v>8.0899422044389713E-2</v>
      </c>
      <c r="Y24" s="4">
        <v>15.463912985091788</v>
      </c>
      <c r="Z24" s="4"/>
      <c r="AA24" s="4">
        <v>52.538212122020475</v>
      </c>
      <c r="AB24" s="29">
        <v>15.044514285714287</v>
      </c>
      <c r="AC24" s="29">
        <v>0.05</v>
      </c>
      <c r="AD24" s="4">
        <f>AB24+AC24</f>
        <v>15.094514285714288</v>
      </c>
      <c r="AE24" s="4"/>
      <c r="AF24" s="4"/>
      <c r="AG24" s="4">
        <v>125.01107199579181</v>
      </c>
      <c r="AH24" s="4">
        <v>18.87986331506405</v>
      </c>
      <c r="AI24" s="4">
        <v>68.002125107112263</v>
      </c>
      <c r="AJ24" s="7">
        <v>0.9520297514995717</v>
      </c>
      <c r="AK24" s="4"/>
      <c r="AL24" s="8">
        <f t="shared" si="2"/>
        <v>1.2163478379104684</v>
      </c>
      <c r="AM24" s="7"/>
      <c r="AN24" s="4"/>
      <c r="AO24" s="1"/>
      <c r="AP24" s="1"/>
      <c r="AQ24" s="1"/>
    </row>
    <row r="25" spans="1:43">
      <c r="A25" s="49">
        <v>9</v>
      </c>
      <c r="B25" s="1" t="s">
        <v>38</v>
      </c>
      <c r="C25" s="1" t="s">
        <v>0</v>
      </c>
      <c r="D25" s="2">
        <v>38242</v>
      </c>
      <c r="E25" s="2"/>
      <c r="F25" s="4"/>
      <c r="G25" s="4"/>
      <c r="H25" s="24">
        <f t="shared" si="3"/>
        <v>0</v>
      </c>
      <c r="I25" s="24">
        <f>SUM(G20:G25)/4</f>
        <v>1.65</v>
      </c>
      <c r="J25" s="5"/>
      <c r="K25" s="5"/>
      <c r="L25" s="4"/>
      <c r="M25" s="5"/>
      <c r="N25" s="25">
        <f>SUM(M20:M25)/5</f>
        <v>35.959999999999994</v>
      </c>
      <c r="O25" s="1"/>
      <c r="P25" s="6"/>
      <c r="Q25" s="1"/>
      <c r="R25" s="1"/>
      <c r="S25" s="48">
        <v>11.5</v>
      </c>
      <c r="T25" s="4">
        <v>0.3154205607476635</v>
      </c>
      <c r="U25" s="4">
        <v>0.93763997960224632</v>
      </c>
      <c r="V25" s="24">
        <f t="shared" si="0"/>
        <v>1.3126959714431449E-2</v>
      </c>
      <c r="W25" s="4">
        <v>0.76456003556649899</v>
      </c>
      <c r="X25" s="24">
        <f t="shared" si="1"/>
        <v>1.0703840497930986E-2</v>
      </c>
      <c r="Y25" s="4">
        <v>1.7022000151687453</v>
      </c>
      <c r="Z25" s="24">
        <f>SUM(Y20:Y25)/6</f>
        <v>8.840702565245909</v>
      </c>
      <c r="AA25" s="4">
        <v>80.367671229466467</v>
      </c>
      <c r="AB25" s="29">
        <v>13.394542857142856</v>
      </c>
      <c r="AC25" s="29">
        <v>1.1584771428571401</v>
      </c>
      <c r="AD25" s="4">
        <v>14.553019999999997</v>
      </c>
      <c r="AE25" s="24">
        <f>SUM(AD20:AD25)/6</f>
        <v>9.8013007142857145</v>
      </c>
      <c r="AF25" s="4"/>
      <c r="AG25" s="4">
        <v>98.015389669619736</v>
      </c>
      <c r="AH25" s="4">
        <v>15.14637992200951</v>
      </c>
      <c r="AI25" s="4">
        <v>82.069871244635209</v>
      </c>
      <c r="AJ25" s="7">
        <v>1.1489781974248929</v>
      </c>
      <c r="AK25" s="4">
        <f>SUM(AJ20:AJ25)/6</f>
        <v>0.81540290064765075</v>
      </c>
      <c r="AL25" s="8">
        <f t="shared" si="2"/>
        <v>1.3610275163330261</v>
      </c>
      <c r="AM25" s="7">
        <f>SUM(AL20:AL25)/6</f>
        <v>1.0331634275472241</v>
      </c>
      <c r="AN25" s="4"/>
      <c r="AO25" s="1"/>
      <c r="AP25" s="1"/>
      <c r="AQ25" s="1"/>
    </row>
    <row r="26" spans="1:43">
      <c r="A26" s="50">
        <v>9</v>
      </c>
      <c r="B26" s="1" t="s">
        <v>38</v>
      </c>
      <c r="C26" s="1" t="s">
        <v>0</v>
      </c>
      <c r="D26" s="51">
        <v>38517</v>
      </c>
      <c r="E26" s="2"/>
      <c r="F26" s="52">
        <v>2.5</v>
      </c>
      <c r="G26" s="4">
        <v>1.5</v>
      </c>
      <c r="H26" s="24">
        <f t="shared" si="3"/>
        <v>1</v>
      </c>
      <c r="I26" s="4"/>
      <c r="J26" s="53">
        <v>0.5</v>
      </c>
      <c r="K26" s="48">
        <v>21.5</v>
      </c>
      <c r="L26" s="45">
        <v>4.49</v>
      </c>
      <c r="M26" s="48">
        <v>54</v>
      </c>
      <c r="N26" s="5"/>
      <c r="O26" s="4"/>
      <c r="P26" s="6"/>
      <c r="Q26" s="1"/>
      <c r="R26" s="1"/>
      <c r="S26" s="48">
        <v>8.6</v>
      </c>
      <c r="T26" s="45">
        <v>0.76697236578094219</v>
      </c>
      <c r="U26" s="45">
        <v>1.3151698247328776</v>
      </c>
      <c r="V26" s="4">
        <f t="shared" si="0"/>
        <v>1.8412377546260288E-2</v>
      </c>
      <c r="W26" s="45">
        <v>0.56231417244796822</v>
      </c>
      <c r="X26" s="4">
        <f t="shared" si="1"/>
        <v>7.8723984142715555E-3</v>
      </c>
      <c r="Y26" s="45">
        <v>1.8774839971808457</v>
      </c>
      <c r="Z26" s="4"/>
      <c r="AA26" s="45">
        <v>28.033796002819155</v>
      </c>
      <c r="AB26" s="45">
        <v>21.014829285714292</v>
      </c>
      <c r="AC26" s="45" t="s">
        <v>57</v>
      </c>
      <c r="AD26" s="45">
        <v>21.039829285714291</v>
      </c>
      <c r="AE26" s="4"/>
      <c r="AF26" s="45">
        <v>1</v>
      </c>
      <c r="AG26" s="45">
        <v>181.28977106686258</v>
      </c>
      <c r="AH26" s="45">
        <v>26.143441793071474</v>
      </c>
      <c r="AI26" s="45">
        <v>54.177237795890633</v>
      </c>
      <c r="AJ26" s="7">
        <f t="shared" ref="AJ26:AJ71" si="4">AI26*0.014</f>
        <v>0.75848132914246891</v>
      </c>
      <c r="AK26" s="4"/>
      <c r="AL26" s="8">
        <f t="shared" si="2"/>
        <v>0.78476610510300071</v>
      </c>
      <c r="AM26" s="7"/>
      <c r="AN26" s="45">
        <v>6.9344263277112939</v>
      </c>
      <c r="AO26" s="1"/>
      <c r="AP26" s="1"/>
      <c r="AQ26" s="1"/>
    </row>
    <row r="27" spans="1:43">
      <c r="A27" s="50">
        <v>9</v>
      </c>
      <c r="B27" s="1" t="s">
        <v>38</v>
      </c>
      <c r="C27" s="1" t="s">
        <v>0</v>
      </c>
      <c r="D27" s="51">
        <v>38546</v>
      </c>
      <c r="E27" s="2"/>
      <c r="F27" s="52">
        <v>2.75</v>
      </c>
      <c r="G27" s="4">
        <v>1.5</v>
      </c>
      <c r="H27" s="24">
        <f t="shared" si="3"/>
        <v>1.25</v>
      </c>
      <c r="I27" s="4"/>
      <c r="J27" s="53">
        <v>1</v>
      </c>
      <c r="K27" s="48">
        <v>24.7</v>
      </c>
      <c r="L27" s="45">
        <v>2.44</v>
      </c>
      <c r="M27" s="48">
        <v>30.4</v>
      </c>
      <c r="N27" s="5"/>
      <c r="O27" s="4"/>
      <c r="P27" s="6"/>
      <c r="Q27" s="1"/>
      <c r="R27" s="1"/>
      <c r="S27" s="53">
        <v>2.2000000000000002</v>
      </c>
      <c r="T27" s="45">
        <v>1.9293962030507463</v>
      </c>
      <c r="U27" s="45">
        <v>6.1130043119296733</v>
      </c>
      <c r="V27" s="4">
        <f t="shared" si="0"/>
        <v>8.5582060367015433E-2</v>
      </c>
      <c r="W27" s="45">
        <v>4.7175421209117934</v>
      </c>
      <c r="X27" s="4">
        <f t="shared" si="1"/>
        <v>6.6045589692765111E-2</v>
      </c>
      <c r="Y27" s="45">
        <v>10.830546432841466</v>
      </c>
      <c r="Z27" s="4"/>
      <c r="AA27" s="45">
        <v>62.129910717971917</v>
      </c>
      <c r="AB27" s="45">
        <v>6.6571696428571423</v>
      </c>
      <c r="AC27" s="45">
        <v>3.8834171670386932</v>
      </c>
      <c r="AD27" s="45">
        <v>10.540586809895835</v>
      </c>
      <c r="AE27" s="4"/>
      <c r="AF27" s="45">
        <v>0.63157486038701205</v>
      </c>
      <c r="AG27" s="45">
        <v>85.172855881789943</v>
      </c>
      <c r="AH27" s="45">
        <v>9.9338756336817173</v>
      </c>
      <c r="AI27" s="45">
        <v>72.063786351653633</v>
      </c>
      <c r="AJ27" s="7">
        <f t="shared" si="4"/>
        <v>1.0088930089231509</v>
      </c>
      <c r="AK27" s="4"/>
      <c r="AL27" s="8">
        <f t="shared" si="2"/>
        <v>1.1605206589829316</v>
      </c>
      <c r="AM27" s="7"/>
      <c r="AN27" s="45">
        <v>8.5739804908573198</v>
      </c>
      <c r="AO27" s="1"/>
      <c r="AP27" s="1"/>
      <c r="AQ27" s="1"/>
    </row>
    <row r="28" spans="1:43">
      <c r="A28" s="50">
        <v>9</v>
      </c>
      <c r="B28" s="1" t="s">
        <v>38</v>
      </c>
      <c r="C28" s="1" t="s">
        <v>0</v>
      </c>
      <c r="D28" s="51">
        <v>38559</v>
      </c>
      <c r="E28" s="2"/>
      <c r="F28" s="52">
        <v>2</v>
      </c>
      <c r="G28" s="4">
        <v>1.75</v>
      </c>
      <c r="H28" s="24">
        <f t="shared" si="3"/>
        <v>0.25</v>
      </c>
      <c r="I28" s="4"/>
      <c r="J28" s="53">
        <v>1</v>
      </c>
      <c r="K28" s="48">
        <v>25.5</v>
      </c>
      <c r="L28" s="45">
        <v>2.62</v>
      </c>
      <c r="M28" s="48">
        <v>34</v>
      </c>
      <c r="N28" s="5"/>
      <c r="O28" s="4"/>
      <c r="P28" s="6"/>
      <c r="Q28" s="1"/>
      <c r="R28" s="1"/>
      <c r="S28" s="53">
        <v>11</v>
      </c>
      <c r="T28" s="45">
        <v>0.57770404217926163</v>
      </c>
      <c r="U28" s="45">
        <v>5.2710836280365267</v>
      </c>
      <c r="V28" s="4">
        <f t="shared" si="0"/>
        <v>7.3795170792511369E-2</v>
      </c>
      <c r="W28" s="45">
        <v>2.437748</v>
      </c>
      <c r="X28" s="4">
        <f t="shared" si="1"/>
        <v>3.4128472E-2</v>
      </c>
      <c r="Y28" s="45">
        <v>7.7088316280365268</v>
      </c>
      <c r="Z28" s="4"/>
      <c r="AA28" s="45">
        <v>36.165608371963472</v>
      </c>
      <c r="AB28" s="45">
        <v>2.7853210887311066</v>
      </c>
      <c r="AC28" s="45">
        <v>2.2859961319431155</v>
      </c>
      <c r="AD28" s="45">
        <v>5.0713172206742225</v>
      </c>
      <c r="AE28" s="4"/>
      <c r="AF28" s="45">
        <v>0.54923030201624878</v>
      </c>
      <c r="AG28" s="45">
        <v>133.12227364819617</v>
      </c>
      <c r="AH28" s="45">
        <v>12.223455251899599</v>
      </c>
      <c r="AI28" s="45">
        <v>48.389063623863073</v>
      </c>
      <c r="AJ28" s="7">
        <f t="shared" si="4"/>
        <v>0.67744689073408304</v>
      </c>
      <c r="AK28" s="4"/>
      <c r="AL28" s="8">
        <f t="shared" si="2"/>
        <v>0.78537053352659447</v>
      </c>
      <c r="AM28" s="7"/>
      <c r="AN28" s="45">
        <v>10.890723686946714</v>
      </c>
      <c r="AO28" s="1"/>
      <c r="AP28" s="1"/>
      <c r="AQ28" s="1"/>
    </row>
    <row r="29" spans="1:43">
      <c r="A29" s="50">
        <v>9</v>
      </c>
      <c r="B29" s="1" t="s">
        <v>38</v>
      </c>
      <c r="C29" s="1" t="s">
        <v>0</v>
      </c>
      <c r="D29" s="51">
        <v>38574</v>
      </c>
      <c r="E29" s="2"/>
      <c r="F29" s="52">
        <v>1.2</v>
      </c>
      <c r="G29" s="4">
        <v>1</v>
      </c>
      <c r="H29" s="24">
        <f t="shared" si="3"/>
        <v>0.19999999999999996</v>
      </c>
      <c r="I29" s="4"/>
      <c r="J29" s="53">
        <v>0.5</v>
      </c>
      <c r="K29" s="48">
        <v>26</v>
      </c>
      <c r="L29" s="45">
        <v>2.3199999999999998</v>
      </c>
      <c r="M29" s="48">
        <v>29.7</v>
      </c>
      <c r="N29" s="5"/>
      <c r="O29" s="4"/>
      <c r="P29" s="6"/>
      <c r="Q29" s="1"/>
      <c r="R29" s="1"/>
      <c r="S29" s="48">
        <v>7.6</v>
      </c>
      <c r="T29" s="45">
        <v>1.0516107382550335</v>
      </c>
      <c r="U29" s="45">
        <v>1.0484271589506904</v>
      </c>
      <c r="V29" s="4">
        <f t="shared" si="0"/>
        <v>1.4677980225309665E-2</v>
      </c>
      <c r="W29" s="45">
        <v>2.7167988107036667</v>
      </c>
      <c r="X29" s="4">
        <f t="shared" si="1"/>
        <v>3.8035183349851336E-2</v>
      </c>
      <c r="Y29" s="45">
        <v>3.7652259696543569</v>
      </c>
      <c r="Z29" s="4"/>
      <c r="AA29" s="45">
        <v>41.743199461124</v>
      </c>
      <c r="AB29" s="45">
        <v>12.245808234938487</v>
      </c>
      <c r="AC29" s="45">
        <v>3.4123703756704993</v>
      </c>
      <c r="AD29" s="45">
        <v>15.658178610608985</v>
      </c>
      <c r="AE29" s="4"/>
      <c r="AF29" s="45">
        <v>0.78207105305603719</v>
      </c>
      <c r="AG29" s="45">
        <v>139.88066096227453</v>
      </c>
      <c r="AH29" s="45">
        <v>18.088606280526598</v>
      </c>
      <c r="AI29" s="45">
        <v>59.831805741650598</v>
      </c>
      <c r="AJ29" s="7">
        <f t="shared" si="4"/>
        <v>0.83764528038310837</v>
      </c>
      <c r="AK29" s="4"/>
      <c r="AL29" s="8">
        <f t="shared" si="2"/>
        <v>0.89035844395826946</v>
      </c>
      <c r="AM29" s="7"/>
      <c r="AN29" s="45">
        <v>7.7330811889506341</v>
      </c>
      <c r="AO29" s="1"/>
      <c r="AP29" s="1"/>
      <c r="AQ29" s="1"/>
    </row>
    <row r="30" spans="1:43">
      <c r="A30" s="50">
        <v>9</v>
      </c>
      <c r="B30" s="1" t="s">
        <v>38</v>
      </c>
      <c r="C30" s="1" t="s">
        <v>0</v>
      </c>
      <c r="D30" s="51">
        <v>38588</v>
      </c>
      <c r="E30" s="2"/>
      <c r="F30" s="52">
        <v>2</v>
      </c>
      <c r="G30" s="4">
        <v>1.5</v>
      </c>
      <c r="H30" s="24">
        <f t="shared" si="3"/>
        <v>0.5</v>
      </c>
      <c r="I30" s="4"/>
      <c r="J30" s="53">
        <v>1</v>
      </c>
      <c r="K30" s="48">
        <v>24.2</v>
      </c>
      <c r="L30" s="45">
        <v>2.7</v>
      </c>
      <c r="M30" s="48">
        <v>35.799999999999997</v>
      </c>
      <c r="N30" s="5"/>
      <c r="O30" s="4"/>
      <c r="P30" s="6"/>
      <c r="Q30" s="1"/>
      <c r="R30" s="1"/>
      <c r="S30" s="48">
        <v>16.899999999999999</v>
      </c>
      <c r="T30" s="45">
        <v>0.57440507071481739</v>
      </c>
      <c r="U30" s="45">
        <v>3.9418474997855735</v>
      </c>
      <c r="V30" s="4">
        <f t="shared" si="0"/>
        <v>5.5185864996998027E-2</v>
      </c>
      <c r="W30" s="45">
        <v>1.547944</v>
      </c>
      <c r="X30" s="4">
        <f t="shared" si="1"/>
        <v>2.1671216E-2</v>
      </c>
      <c r="Y30" s="45">
        <v>5.4897914997855732</v>
      </c>
      <c r="Z30" s="4"/>
      <c r="AA30" s="45">
        <v>13.741148500214427</v>
      </c>
      <c r="AB30" s="45">
        <v>5.4747281077466097</v>
      </c>
      <c r="AC30" s="45">
        <v>1.9525417402885732</v>
      </c>
      <c r="AD30" s="45">
        <v>7.4272698480351824</v>
      </c>
      <c r="AE30" s="4"/>
      <c r="AF30" s="45">
        <v>0.73711178128190669</v>
      </c>
      <c r="AG30" s="45">
        <v>80.745422559710022</v>
      </c>
      <c r="AH30" s="45">
        <v>9.4141680362475011</v>
      </c>
      <c r="AI30" s="45">
        <v>23.155316536461928</v>
      </c>
      <c r="AJ30" s="7">
        <f t="shared" si="4"/>
        <v>0.32417443151046699</v>
      </c>
      <c r="AK30" s="4"/>
      <c r="AL30" s="8">
        <f t="shared" si="2"/>
        <v>0.40103151250746499</v>
      </c>
      <c r="AM30" s="7"/>
      <c r="AN30" s="45">
        <v>8.577010974184315</v>
      </c>
      <c r="AO30" s="1"/>
      <c r="AP30" s="4">
        <v>53.355258377767214</v>
      </c>
      <c r="AQ30" s="1"/>
    </row>
    <row r="31" spans="1:43">
      <c r="A31" s="50">
        <v>9</v>
      </c>
      <c r="B31" s="1" t="s">
        <v>38</v>
      </c>
      <c r="C31" s="1" t="s">
        <v>0</v>
      </c>
      <c r="D31" s="51">
        <v>38603</v>
      </c>
      <c r="E31" s="2"/>
      <c r="F31" s="52">
        <v>1.75</v>
      </c>
      <c r="G31" s="4">
        <v>1.5</v>
      </c>
      <c r="H31" s="24">
        <f t="shared" si="3"/>
        <v>0.25</v>
      </c>
      <c r="I31" s="4"/>
      <c r="J31" s="53">
        <v>0.75</v>
      </c>
      <c r="K31" s="48">
        <v>21.6</v>
      </c>
      <c r="L31" s="45">
        <v>3.62</v>
      </c>
      <c r="M31" s="48">
        <v>41.8</v>
      </c>
      <c r="N31" s="25">
        <f>SUM(M26:M31)/6</f>
        <v>37.616666666666667</v>
      </c>
      <c r="O31" s="4"/>
      <c r="P31" s="6"/>
      <c r="Q31" s="1"/>
      <c r="R31" s="1"/>
      <c r="S31" s="48">
        <v>6.2</v>
      </c>
      <c r="T31" s="45">
        <v>0.9027275761256992</v>
      </c>
      <c r="U31" s="45">
        <v>3.8027229170949224</v>
      </c>
      <c r="V31" s="4">
        <f t="shared" si="0"/>
        <v>5.3238120839328912E-2</v>
      </c>
      <c r="W31" s="45">
        <v>2.5588453914767095</v>
      </c>
      <c r="X31" s="4">
        <f t="shared" si="1"/>
        <v>3.5823835480673936E-2</v>
      </c>
      <c r="Y31" s="45">
        <v>6.3615683085716324</v>
      </c>
      <c r="Z31" s="24">
        <f>SUM(Y26:Y31)/6</f>
        <v>6.0055746393450669</v>
      </c>
      <c r="AA31" s="45">
        <v>33.799263539319028</v>
      </c>
      <c r="AB31" s="45">
        <v>5.1827658371040703</v>
      </c>
      <c r="AC31" s="45">
        <v>2.9878375061995026</v>
      </c>
      <c r="AD31" s="45">
        <v>8.1706033433035721</v>
      </c>
      <c r="AE31" s="24">
        <f>SUM(AD26:AD31)/6</f>
        <v>11.317964186372015</v>
      </c>
      <c r="AF31" s="45">
        <v>0.63431861997703498</v>
      </c>
      <c r="AG31" s="45">
        <v>95.543870561830431</v>
      </c>
      <c r="AH31" s="45">
        <v>12.716608446545205</v>
      </c>
      <c r="AI31" s="45">
        <v>46.515871985864237</v>
      </c>
      <c r="AJ31" s="7">
        <f t="shared" si="4"/>
        <v>0.65122220780209938</v>
      </c>
      <c r="AK31" s="24">
        <f>SUM(AJ26:AJ31)/6</f>
        <v>0.70964385808256303</v>
      </c>
      <c r="AL31" s="8">
        <f>SUM(Y31+AA31+AH31)*0.014</f>
        <v>0.74028416412210218</v>
      </c>
      <c r="AM31" s="7">
        <f>SUM(AL26:AL31)/6</f>
        <v>0.79372190303339385</v>
      </c>
      <c r="AN31" s="45">
        <v>7.5133138653637941</v>
      </c>
      <c r="AO31" s="1"/>
      <c r="AP31" s="4">
        <v>71.188102077822109</v>
      </c>
      <c r="AQ31" s="1"/>
    </row>
    <row r="32" spans="1:43">
      <c r="A32" s="1">
        <v>9</v>
      </c>
      <c r="B32" s="1" t="s">
        <v>38</v>
      </c>
      <c r="C32" s="1" t="s">
        <v>0</v>
      </c>
      <c r="D32" s="2">
        <v>38888</v>
      </c>
      <c r="E32" s="54">
        <v>0.38541666666666669</v>
      </c>
      <c r="F32" s="4">
        <v>2.5</v>
      </c>
      <c r="G32" s="4">
        <v>1.5</v>
      </c>
      <c r="H32" s="24">
        <f t="shared" si="3"/>
        <v>1</v>
      </c>
      <c r="I32" s="4"/>
      <c r="J32" s="53"/>
      <c r="K32" s="5">
        <v>19.3</v>
      </c>
      <c r="L32" s="45">
        <v>8.43</v>
      </c>
      <c r="M32" s="48">
        <v>99.9</v>
      </c>
      <c r="N32" s="25"/>
      <c r="O32" s="4"/>
      <c r="P32" s="6"/>
      <c r="Q32" s="1" t="s">
        <v>52</v>
      </c>
      <c r="R32" s="1"/>
      <c r="S32" s="5">
        <v>15.7</v>
      </c>
      <c r="T32" s="55">
        <v>0.58978037198258804</v>
      </c>
      <c r="U32" s="5">
        <v>4.1575105707215361</v>
      </c>
      <c r="V32" s="4">
        <f t="shared" si="0"/>
        <v>5.8205147990101506E-2</v>
      </c>
      <c r="W32" s="45">
        <v>3.5085945399393328</v>
      </c>
      <c r="X32" s="4">
        <f t="shared" si="1"/>
        <v>4.9120323559150657E-2</v>
      </c>
      <c r="Y32" s="4">
        <v>7.6661051106608689</v>
      </c>
      <c r="Z32" s="24"/>
      <c r="AA32" s="4">
        <v>37.53568901270944</v>
      </c>
      <c r="AB32" s="4">
        <v>3.6272033132530113</v>
      </c>
      <c r="AC32" s="4">
        <v>3.2864806429969886</v>
      </c>
      <c r="AD32" s="4">
        <v>6.9136839562499999</v>
      </c>
      <c r="AE32" s="24"/>
      <c r="AF32" s="4">
        <v>0.52464118062180209</v>
      </c>
      <c r="AG32" s="4">
        <v>77.070352839170397</v>
      </c>
      <c r="AH32" s="4">
        <v>8.1534642543969067</v>
      </c>
      <c r="AI32" s="4">
        <v>45.689153267106349</v>
      </c>
      <c r="AJ32" s="7">
        <f t="shared" si="4"/>
        <v>0.63964814573948892</v>
      </c>
      <c r="AK32" s="24"/>
      <c r="AL32" s="8">
        <f t="shared" ref="AL32:AL71" si="5">SUM(Y32+AA32+AH32)*0.014</f>
        <v>0.74697361728874101</v>
      </c>
      <c r="AM32" s="7"/>
      <c r="AN32" s="4">
        <v>9.4524671274064609</v>
      </c>
      <c r="AO32" s="1"/>
      <c r="AP32" s="4">
        <v>73.028615245361479</v>
      </c>
      <c r="AQ32" s="1"/>
    </row>
    <row r="33" spans="1:43">
      <c r="A33" s="1">
        <v>9</v>
      </c>
      <c r="B33" s="1" t="s">
        <v>38</v>
      </c>
      <c r="C33" s="1" t="s">
        <v>0</v>
      </c>
      <c r="D33" s="2">
        <v>38903</v>
      </c>
      <c r="E33" s="28">
        <v>0.36458333333333331</v>
      </c>
      <c r="F33" s="4">
        <v>2.5</v>
      </c>
      <c r="G33" s="4">
        <v>1</v>
      </c>
      <c r="H33" s="24">
        <f t="shared" si="3"/>
        <v>1.5</v>
      </c>
      <c r="I33" s="4"/>
      <c r="J33" s="53"/>
      <c r="K33" s="5">
        <v>24.7</v>
      </c>
      <c r="L33" s="45">
        <v>2.78</v>
      </c>
      <c r="M33" s="48">
        <v>34.6</v>
      </c>
      <c r="N33" s="25"/>
      <c r="O33" s="4" t="s">
        <v>39</v>
      </c>
      <c r="P33" s="6">
        <v>2</v>
      </c>
      <c r="Q33" s="1" t="s">
        <v>52</v>
      </c>
      <c r="R33" s="1" t="s">
        <v>46</v>
      </c>
      <c r="S33" s="48">
        <v>2.5</v>
      </c>
      <c r="T33" s="55">
        <v>2.1448423542955517</v>
      </c>
      <c r="U33" s="5">
        <v>11.50535646436283</v>
      </c>
      <c r="V33" s="4">
        <f t="shared" si="0"/>
        <v>0.16107499050107962</v>
      </c>
      <c r="W33" s="45">
        <v>9.8331599999999995</v>
      </c>
      <c r="X33" s="4">
        <f t="shared" si="1"/>
        <v>0.13766423999999999</v>
      </c>
      <c r="Y33" s="4">
        <v>21.338516464362829</v>
      </c>
      <c r="Z33" s="24"/>
      <c r="AA33" s="4">
        <v>37.144083535637165</v>
      </c>
      <c r="AB33" s="4">
        <v>7.090903734177215</v>
      </c>
      <c r="AC33" s="4" t="s">
        <v>57</v>
      </c>
      <c r="AD33" s="4">
        <v>7.1159037341772153</v>
      </c>
      <c r="AE33" s="24"/>
      <c r="AF33" s="4">
        <v>1</v>
      </c>
      <c r="AG33" s="4">
        <v>102.80439121118464</v>
      </c>
      <c r="AH33" s="4">
        <v>12.705502077822114</v>
      </c>
      <c r="AI33" s="4">
        <v>49.849585613459283</v>
      </c>
      <c r="AJ33" s="7">
        <f t="shared" si="4"/>
        <v>0.69789419858842994</v>
      </c>
      <c r="AK33" s="24"/>
      <c r="AL33" s="8">
        <f t="shared" si="5"/>
        <v>0.99663342908950958</v>
      </c>
      <c r="AM33" s="7"/>
      <c r="AN33" s="4">
        <v>8.0913285111836082</v>
      </c>
      <c r="AO33" s="1"/>
      <c r="AP33" s="4">
        <v>81.052505443634345</v>
      </c>
      <c r="AQ33" s="1"/>
    </row>
    <row r="34" spans="1:43">
      <c r="A34" s="1">
        <v>9</v>
      </c>
      <c r="B34" s="1" t="s">
        <v>38</v>
      </c>
      <c r="C34" s="1" t="s">
        <v>0</v>
      </c>
      <c r="D34" s="2">
        <v>38917</v>
      </c>
      <c r="E34" s="28">
        <v>0.38194444444444442</v>
      </c>
      <c r="F34" s="4">
        <v>2.5</v>
      </c>
      <c r="G34" s="4">
        <f>(1+0.75)/2</f>
        <v>0.875</v>
      </c>
      <c r="H34" s="24">
        <f t="shared" si="3"/>
        <v>1.625</v>
      </c>
      <c r="I34" s="4"/>
      <c r="J34" s="53"/>
      <c r="K34" s="5">
        <v>26.3</v>
      </c>
      <c r="L34" s="45">
        <f>(3.16+3.19)/2</f>
        <v>3.1749999999999998</v>
      </c>
      <c r="M34" s="48">
        <f>(46.2+47)/2</f>
        <v>46.6</v>
      </c>
      <c r="N34" s="25"/>
      <c r="O34" s="4" t="s">
        <v>53</v>
      </c>
      <c r="P34" s="6">
        <v>1</v>
      </c>
      <c r="Q34" s="1" t="s">
        <v>58</v>
      </c>
      <c r="R34" s="1" t="s">
        <v>53</v>
      </c>
      <c r="S34" s="48">
        <v>10.7</v>
      </c>
      <c r="T34" s="55">
        <v>0.77919998851383354</v>
      </c>
      <c r="U34" s="5">
        <v>2.4875162816807519</v>
      </c>
      <c r="V34" s="4">
        <f t="shared" si="0"/>
        <v>3.4825227943530525E-2</v>
      </c>
      <c r="W34" s="45">
        <v>2.8816986855409508</v>
      </c>
      <c r="X34" s="4">
        <f t="shared" si="1"/>
        <v>4.0343781597573312E-2</v>
      </c>
      <c r="Y34" s="4">
        <v>5.3692149672217031</v>
      </c>
      <c r="Z34" s="24"/>
      <c r="AA34" s="4">
        <v>47.421604258308548</v>
      </c>
      <c r="AB34" s="4">
        <v>10.476031645569623</v>
      </c>
      <c r="AC34" s="4">
        <v>5.8303928856803804</v>
      </c>
      <c r="AD34" s="4">
        <v>16.306424531250002</v>
      </c>
      <c r="AE34" s="24"/>
      <c r="AF34" s="4">
        <v>0.64244811150924708</v>
      </c>
      <c r="AG34" s="4">
        <v>147.84140668739275</v>
      </c>
      <c r="AH34" s="4">
        <v>20.237796019831226</v>
      </c>
      <c r="AI34" s="4">
        <v>67.659400278139771</v>
      </c>
      <c r="AJ34" s="7">
        <f t="shared" si="4"/>
        <v>0.94723160389395678</v>
      </c>
      <c r="AK34" s="24"/>
      <c r="AL34" s="8">
        <f t="shared" si="5"/>
        <v>1.0224006134350607</v>
      </c>
      <c r="AM34" s="7"/>
      <c r="AN34" s="4">
        <v>7.3052128078829046</v>
      </c>
      <c r="AO34" s="1"/>
      <c r="AP34" s="4">
        <v>52.807980087592114</v>
      </c>
      <c r="AQ34" s="1"/>
    </row>
    <row r="35" spans="1:43">
      <c r="A35" s="1">
        <v>9</v>
      </c>
      <c r="B35" s="1" t="s">
        <v>38</v>
      </c>
      <c r="C35" s="1" t="s">
        <v>0</v>
      </c>
      <c r="D35" s="2">
        <v>38931</v>
      </c>
      <c r="E35" s="2">
        <v>0.3611111111111111</v>
      </c>
      <c r="F35" s="4">
        <v>2.5</v>
      </c>
      <c r="G35" s="4">
        <v>1.5</v>
      </c>
      <c r="H35" s="24">
        <f t="shared" si="3"/>
        <v>1</v>
      </c>
      <c r="I35" s="4"/>
      <c r="J35" s="53"/>
      <c r="K35" s="5">
        <v>27.6</v>
      </c>
      <c r="L35" s="45">
        <v>2.9</v>
      </c>
      <c r="M35" s="48">
        <v>43.5</v>
      </c>
      <c r="N35" s="25"/>
      <c r="O35" s="4" t="s">
        <v>42</v>
      </c>
      <c r="P35" s="6">
        <v>1</v>
      </c>
      <c r="Q35" s="1" t="s">
        <v>52</v>
      </c>
      <c r="R35" s="1"/>
      <c r="S35" s="48">
        <v>7.3</v>
      </c>
      <c r="T35" s="55">
        <v>1.2933137318958947</v>
      </c>
      <c r="U35" s="5">
        <v>2.3281625781625794</v>
      </c>
      <c r="V35" s="4">
        <f t="shared" si="0"/>
        <v>3.2594276094276113E-2</v>
      </c>
      <c r="W35" s="45">
        <v>1.4249709189608375</v>
      </c>
      <c r="X35" s="4">
        <f t="shared" si="1"/>
        <v>1.9949592865451726E-2</v>
      </c>
      <c r="Y35" s="4">
        <v>3.7531334971234172</v>
      </c>
      <c r="Z35" s="24"/>
      <c r="AA35" s="4">
        <v>58.548376068467299</v>
      </c>
      <c r="AB35" s="4">
        <v>12.868513924050632</v>
      </c>
      <c r="AC35" s="4">
        <v>4.9303664587618652</v>
      </c>
      <c r="AD35" s="4">
        <v>17.798880382812499</v>
      </c>
      <c r="AE35" s="24"/>
      <c r="AF35" s="4">
        <v>0.72299569676737196</v>
      </c>
      <c r="AG35" s="4">
        <v>114.96884062538095</v>
      </c>
      <c r="AH35" s="4">
        <v>18.750995878043636</v>
      </c>
      <c r="AI35" s="4">
        <v>77.299371946510931</v>
      </c>
      <c r="AJ35" s="7">
        <f t="shared" si="4"/>
        <v>1.082191207251153</v>
      </c>
      <c r="AK35" s="24"/>
      <c r="AL35" s="8">
        <f t="shared" si="5"/>
        <v>1.1347350762108808</v>
      </c>
      <c r="AM35" s="7"/>
      <c r="AN35" s="4">
        <v>6.1313458428095018</v>
      </c>
      <c r="AO35" s="1"/>
      <c r="AP35" s="4">
        <v>42.62022071908082</v>
      </c>
      <c r="AQ35" s="1"/>
    </row>
    <row r="36" spans="1:43">
      <c r="A36" s="1">
        <v>9</v>
      </c>
      <c r="B36" s="1" t="s">
        <v>38</v>
      </c>
      <c r="C36" s="1" t="s">
        <v>0</v>
      </c>
      <c r="D36" s="2">
        <v>38945</v>
      </c>
      <c r="E36" s="2">
        <v>0.3576388888888889</v>
      </c>
      <c r="F36" s="4">
        <v>2.5</v>
      </c>
      <c r="G36" s="4">
        <v>2</v>
      </c>
      <c r="H36" s="24">
        <f t="shared" si="3"/>
        <v>0.5</v>
      </c>
      <c r="I36" s="4"/>
      <c r="J36" s="53"/>
      <c r="K36" s="5">
        <v>22.5</v>
      </c>
      <c r="L36" s="45">
        <v>3.77</v>
      </c>
      <c r="M36" s="48">
        <v>22.5</v>
      </c>
      <c r="N36" s="25"/>
      <c r="O36" s="4" t="s">
        <v>42</v>
      </c>
      <c r="P36" s="6"/>
      <c r="Q36" s="1" t="s">
        <v>43</v>
      </c>
      <c r="R36" s="1" t="s">
        <v>53</v>
      </c>
      <c r="S36" s="5">
        <v>14.8</v>
      </c>
      <c r="T36" s="55">
        <v>0.88350589307807537</v>
      </c>
      <c r="U36" s="5">
        <v>8.2428063685798563</v>
      </c>
      <c r="V36" s="4">
        <f t="shared" si="0"/>
        <v>0.11539928916011799</v>
      </c>
      <c r="W36" s="45">
        <v>3.7917087967644085</v>
      </c>
      <c r="X36" s="4">
        <f t="shared" si="1"/>
        <v>5.3083923154701722E-2</v>
      </c>
      <c r="Y36" s="4">
        <v>12.034515165344265</v>
      </c>
      <c r="Z36" s="24"/>
      <c r="AA36" s="4">
        <v>32.583507796321427</v>
      </c>
      <c r="AB36" s="4">
        <v>2.1610284810126585</v>
      </c>
      <c r="AC36" s="4">
        <v>2.9373110502373421</v>
      </c>
      <c r="AD36" s="4">
        <v>5.0983395312500006</v>
      </c>
      <c r="AE36" s="24"/>
      <c r="AF36" s="4">
        <v>0.42386907889652103</v>
      </c>
      <c r="AG36" s="4">
        <v>69.865947070485049</v>
      </c>
      <c r="AH36" s="4">
        <v>8.1899571259264174</v>
      </c>
      <c r="AI36" s="4">
        <v>40.773464922247847</v>
      </c>
      <c r="AJ36" s="7">
        <f t="shared" si="4"/>
        <v>0.57082850891146986</v>
      </c>
      <c r="AK36" s="24"/>
      <c r="AL36" s="8">
        <f t="shared" si="5"/>
        <v>0.73931172122628963</v>
      </c>
      <c r="AM36" s="7"/>
      <c r="AN36" s="4">
        <v>8.5306853254841766</v>
      </c>
      <c r="AO36" s="1"/>
      <c r="AP36" s="1"/>
      <c r="AQ36" s="1"/>
    </row>
    <row r="37" spans="1:43">
      <c r="A37" s="1">
        <v>9</v>
      </c>
      <c r="B37" s="1" t="s">
        <v>38</v>
      </c>
      <c r="C37" s="1" t="s">
        <v>0</v>
      </c>
      <c r="D37" s="2">
        <v>38973</v>
      </c>
      <c r="E37" s="28">
        <v>0.37152777777777773</v>
      </c>
      <c r="F37" s="4">
        <v>2</v>
      </c>
      <c r="G37" s="4">
        <v>2</v>
      </c>
      <c r="H37" s="24">
        <f t="shared" si="3"/>
        <v>0</v>
      </c>
      <c r="I37" s="4">
        <f>SUM(G26:G37)/12</f>
        <v>1.46875</v>
      </c>
      <c r="J37" s="53"/>
      <c r="K37" s="5">
        <v>17.5</v>
      </c>
      <c r="L37" s="45">
        <v>5.56</v>
      </c>
      <c r="M37" s="48">
        <v>61.9</v>
      </c>
      <c r="N37" s="25">
        <f>SUM(M32:M37)/6</f>
        <v>51.5</v>
      </c>
      <c r="O37" s="4" t="s">
        <v>42</v>
      </c>
      <c r="P37" s="6">
        <v>0</v>
      </c>
      <c r="Q37" s="1" t="s">
        <v>52</v>
      </c>
      <c r="R37" s="1" t="s">
        <v>42</v>
      </c>
      <c r="S37" s="5">
        <v>15.8</v>
      </c>
      <c r="T37" s="55">
        <v>0.5217477369275596</v>
      </c>
      <c r="U37" s="5">
        <v>1.6757402788436924</v>
      </c>
      <c r="V37" s="4">
        <f t="shared" si="0"/>
        <v>2.3460363903811694E-2</v>
      </c>
      <c r="W37" s="45">
        <v>2.2143579373104147</v>
      </c>
      <c r="X37" s="4">
        <f t="shared" si="1"/>
        <v>3.1001011122345806E-2</v>
      </c>
      <c r="Y37" s="4">
        <v>3.8900982161541071</v>
      </c>
      <c r="Z37" s="24">
        <f>SUM(Y32:Y37)/6</f>
        <v>9.0085972368111982</v>
      </c>
      <c r="AA37" s="4">
        <v>28.468730349714733</v>
      </c>
      <c r="AB37" s="4">
        <v>4.2595655696202526</v>
      </c>
      <c r="AC37" s="4">
        <v>3.3301036064214129</v>
      </c>
      <c r="AD37" s="4">
        <v>7.5896691760416655</v>
      </c>
      <c r="AE37" s="24">
        <f>SUM(AD32:AD37)/6</f>
        <v>10.13715021863023</v>
      </c>
      <c r="AF37" s="4">
        <v>0.56123204725002218</v>
      </c>
      <c r="AG37" s="4">
        <v>86.588818962398449</v>
      </c>
      <c r="AH37" s="4">
        <v>10.261392153211983</v>
      </c>
      <c r="AI37" s="4">
        <v>38.730122502926719</v>
      </c>
      <c r="AJ37" s="7">
        <f t="shared" si="4"/>
        <v>0.54222171504097405</v>
      </c>
      <c r="AK37" s="24">
        <f>SUM(AJ32:AJ37)/6</f>
        <v>0.74666922990424534</v>
      </c>
      <c r="AL37" s="8">
        <f t="shared" si="5"/>
        <v>0.59668309006713149</v>
      </c>
      <c r="AM37" s="8">
        <f>SUM(AL32:AL37)/6</f>
        <v>0.8727895912196022</v>
      </c>
      <c r="AN37" s="4">
        <v>8.4383110663298009</v>
      </c>
      <c r="AO37" s="1"/>
      <c r="AP37" s="1"/>
      <c r="AQ37" s="1"/>
    </row>
    <row r="38" spans="1:43">
      <c r="A38" s="1">
        <v>9</v>
      </c>
      <c r="B38" s="1" t="s">
        <v>38</v>
      </c>
      <c r="C38" s="1" t="s">
        <v>0</v>
      </c>
      <c r="D38" s="2">
        <v>39254</v>
      </c>
      <c r="E38" s="2"/>
      <c r="F38" s="52">
        <v>2.25</v>
      </c>
      <c r="G38" s="4">
        <v>1.25</v>
      </c>
      <c r="H38" s="24">
        <f t="shared" si="3"/>
        <v>1</v>
      </c>
      <c r="I38" s="4"/>
      <c r="J38" s="53"/>
      <c r="K38" s="48">
        <v>22.6</v>
      </c>
      <c r="L38" s="45">
        <v>4.3</v>
      </c>
      <c r="M38" s="48"/>
      <c r="N38" s="25"/>
      <c r="O38" s="4" t="s">
        <v>42</v>
      </c>
      <c r="P38" s="6">
        <v>3</v>
      </c>
      <c r="Q38" s="1" t="s">
        <v>43</v>
      </c>
      <c r="R38" s="1" t="s">
        <v>53</v>
      </c>
      <c r="S38" s="5">
        <v>19.2</v>
      </c>
      <c r="T38" s="5">
        <v>0.54179767482214147</v>
      </c>
      <c r="U38" s="48">
        <v>0.63275572945779723</v>
      </c>
      <c r="V38" s="4">
        <f t="shared" si="0"/>
        <v>8.858580212409161E-3</v>
      </c>
      <c r="W38" s="45">
        <v>9.7776883613318571E-2</v>
      </c>
      <c r="X38" s="4">
        <f t="shared" si="1"/>
        <v>1.3688763705864599E-3</v>
      </c>
      <c r="Y38" s="45">
        <v>0.73053261307111583</v>
      </c>
      <c r="Z38" s="24"/>
      <c r="AA38" s="45">
        <v>21.88700163350423</v>
      </c>
      <c r="AB38" s="4">
        <v>15.508741265822779</v>
      </c>
      <c r="AC38" s="4">
        <v>8.7081210008438834</v>
      </c>
      <c r="AD38" s="4">
        <v>24.216862266666663</v>
      </c>
      <c r="AE38" s="24"/>
      <c r="AF38" s="4">
        <v>0.64041084658477043</v>
      </c>
      <c r="AG38" s="4">
        <v>108.41472194977094</v>
      </c>
      <c r="AH38" s="4">
        <v>14.58679103667418</v>
      </c>
      <c r="AI38" s="4">
        <v>36.473792670178412</v>
      </c>
      <c r="AJ38" s="7">
        <f t="shared" si="4"/>
        <v>0.51063309738249774</v>
      </c>
      <c r="AK38" s="24"/>
      <c r="AL38" s="8">
        <f t="shared" si="5"/>
        <v>0.52086055396549336</v>
      </c>
      <c r="AM38" s="24"/>
      <c r="AN38" s="4">
        <v>7.4323901451110199</v>
      </c>
      <c r="AO38" s="1"/>
      <c r="AP38" s="4">
        <v>37.204325283249524</v>
      </c>
      <c r="AQ38" s="1"/>
    </row>
    <row r="39" spans="1:43">
      <c r="A39" s="1">
        <v>9</v>
      </c>
      <c r="B39" s="1" t="s">
        <v>38</v>
      </c>
      <c r="C39" s="1" t="s">
        <v>0</v>
      </c>
      <c r="D39" s="2">
        <v>39268</v>
      </c>
      <c r="E39" s="2" t="s">
        <v>60</v>
      </c>
      <c r="F39" s="52">
        <v>2</v>
      </c>
      <c r="G39" s="4">
        <v>0.75</v>
      </c>
      <c r="H39" s="24">
        <f t="shared" si="3"/>
        <v>1.25</v>
      </c>
      <c r="I39" s="4"/>
      <c r="J39" s="53"/>
      <c r="K39" s="48">
        <v>23.5</v>
      </c>
      <c r="L39" s="45">
        <v>5.51</v>
      </c>
      <c r="M39" s="48"/>
      <c r="N39" s="25"/>
      <c r="O39" s="4" t="s">
        <v>56</v>
      </c>
      <c r="P39" s="6">
        <v>4.5</v>
      </c>
      <c r="Q39" s="1" t="s">
        <v>52</v>
      </c>
      <c r="R39" s="1" t="s">
        <v>53</v>
      </c>
      <c r="S39" s="5">
        <v>20.9</v>
      </c>
      <c r="T39" s="5">
        <v>0.76710816169181628</v>
      </c>
      <c r="U39" s="48">
        <v>4.3290455364033962</v>
      </c>
      <c r="V39" s="4">
        <f t="shared" si="0"/>
        <v>6.0606637509647544E-2</v>
      </c>
      <c r="W39" s="45">
        <v>1.448546423901016</v>
      </c>
      <c r="X39" s="4">
        <f t="shared" si="1"/>
        <v>2.0279649934614223E-2</v>
      </c>
      <c r="Y39" s="45">
        <v>5.7775919603044121</v>
      </c>
      <c r="Z39" s="24"/>
      <c r="AA39" s="45">
        <v>43.070876147309072</v>
      </c>
      <c r="AB39" s="4">
        <v>5.1483118987341792</v>
      </c>
      <c r="AC39" s="4">
        <v>6.5457103679324886</v>
      </c>
      <c r="AD39" s="4">
        <v>11.694022266666668</v>
      </c>
      <c r="AE39" s="24"/>
      <c r="AF39" s="4">
        <v>0.44025159019999743</v>
      </c>
      <c r="AG39" s="4">
        <v>104.42737286585557</v>
      </c>
      <c r="AH39" s="4">
        <v>11.367025038817207</v>
      </c>
      <c r="AI39" s="4">
        <v>54.437901186126282</v>
      </c>
      <c r="AJ39" s="7">
        <f t="shared" si="4"/>
        <v>0.76213061660576797</v>
      </c>
      <c r="AK39" s="24"/>
      <c r="AL39" s="8">
        <f t="shared" si="5"/>
        <v>0.8430169040500296</v>
      </c>
      <c r="AM39" s="24"/>
      <c r="AN39" s="4">
        <v>9.186869256401474</v>
      </c>
      <c r="AO39" s="1"/>
      <c r="AP39" s="4">
        <v>60.215493146430688</v>
      </c>
      <c r="AQ39" s="1"/>
    </row>
    <row r="40" spans="1:43">
      <c r="A40" s="1">
        <v>9</v>
      </c>
      <c r="B40" s="1" t="s">
        <v>38</v>
      </c>
      <c r="C40" s="1" t="s">
        <v>0</v>
      </c>
      <c r="D40" s="2">
        <v>39282</v>
      </c>
      <c r="E40" s="54">
        <v>0.40972222222222227</v>
      </c>
      <c r="F40" s="52">
        <v>2</v>
      </c>
      <c r="G40" s="4">
        <v>1.25</v>
      </c>
      <c r="H40" s="24">
        <f t="shared" si="3"/>
        <v>0.75</v>
      </c>
      <c r="I40" s="4"/>
      <c r="J40" s="53"/>
      <c r="K40" s="48">
        <v>25.7</v>
      </c>
      <c r="L40" s="45">
        <v>1.85</v>
      </c>
      <c r="M40" s="48"/>
      <c r="N40" s="25"/>
      <c r="O40" s="4" t="s">
        <v>54</v>
      </c>
      <c r="P40" s="6">
        <v>2</v>
      </c>
      <c r="Q40" s="1" t="s">
        <v>52</v>
      </c>
      <c r="R40" s="1" t="s">
        <v>42</v>
      </c>
      <c r="S40" s="5">
        <v>20.9</v>
      </c>
      <c r="T40" s="5">
        <v>0.73700642791551907</v>
      </c>
      <c r="U40" s="48">
        <v>8.767020183352086</v>
      </c>
      <c r="V40" s="4">
        <f t="shared" si="0"/>
        <v>0.1227382825669292</v>
      </c>
      <c r="W40" s="45">
        <v>3.7420782617442914</v>
      </c>
      <c r="X40" s="4">
        <f t="shared" si="1"/>
        <v>5.2389095664420078E-2</v>
      </c>
      <c r="Y40" s="45">
        <v>12.509098445096377</v>
      </c>
      <c r="Z40" s="24"/>
      <c r="AA40" s="45">
        <v>29.266372948940692</v>
      </c>
      <c r="AB40" s="4">
        <v>2.990886075949367</v>
      </c>
      <c r="AC40" s="4">
        <v>4.0468449907172994</v>
      </c>
      <c r="AD40" s="4">
        <v>7.0377310666666659</v>
      </c>
      <c r="AE40" s="24"/>
      <c r="AF40" s="4">
        <v>0.42497873925807217</v>
      </c>
      <c r="AG40" s="4">
        <v>118.96211409636381</v>
      </c>
      <c r="AH40" s="4">
        <v>10.822933419070136</v>
      </c>
      <c r="AI40" s="4">
        <v>40.089306368010824</v>
      </c>
      <c r="AJ40" s="7">
        <f t="shared" si="4"/>
        <v>0.56125028915215158</v>
      </c>
      <c r="AK40" s="24"/>
      <c r="AL40" s="8">
        <f t="shared" si="5"/>
        <v>0.73637766738350097</v>
      </c>
      <c r="AM40" s="24"/>
      <c r="AN40" s="4">
        <v>10.99167014062483</v>
      </c>
      <c r="AO40" s="1"/>
      <c r="AP40" s="4">
        <v>52.598404813107209</v>
      </c>
      <c r="AQ40" s="1"/>
    </row>
    <row r="41" spans="1:43">
      <c r="A41" s="1">
        <v>9</v>
      </c>
      <c r="B41" s="1" t="s">
        <v>38</v>
      </c>
      <c r="C41" s="1" t="s">
        <v>0</v>
      </c>
      <c r="D41" s="2">
        <v>39301</v>
      </c>
      <c r="E41" s="54">
        <v>0.35416666666666669</v>
      </c>
      <c r="F41" s="52">
        <v>2</v>
      </c>
      <c r="G41" s="4">
        <v>1</v>
      </c>
      <c r="H41" s="24">
        <f t="shared" si="3"/>
        <v>1</v>
      </c>
      <c r="I41" s="4"/>
      <c r="J41" s="53"/>
      <c r="K41" s="48">
        <v>26</v>
      </c>
      <c r="L41" s="45">
        <v>2.89</v>
      </c>
      <c r="M41" s="48"/>
      <c r="N41" s="25"/>
      <c r="O41" s="4" t="s">
        <v>56</v>
      </c>
      <c r="P41" s="6">
        <v>3</v>
      </c>
      <c r="Q41" s="1" t="s">
        <v>58</v>
      </c>
      <c r="R41" s="1" t="s">
        <v>53</v>
      </c>
      <c r="S41" s="5">
        <v>22.5</v>
      </c>
      <c r="T41" s="5">
        <v>0.69239102119351148</v>
      </c>
      <c r="U41" s="48">
        <v>3.3853931089530396</v>
      </c>
      <c r="V41" s="4">
        <f t="shared" si="0"/>
        <v>4.7395503525342553E-2</v>
      </c>
      <c r="W41" s="45">
        <v>1.166884619253596</v>
      </c>
      <c r="X41" s="4">
        <f t="shared" si="1"/>
        <v>1.6336384669550345E-2</v>
      </c>
      <c r="Y41" s="45">
        <v>4.5522777282066356</v>
      </c>
      <c r="Z41" s="24"/>
      <c r="AA41" s="45">
        <v>31.784031699674106</v>
      </c>
      <c r="AB41" s="4">
        <v>8.9644332911392404</v>
      </c>
      <c r="AC41" s="4">
        <v>1.1146162010482594</v>
      </c>
      <c r="AD41" s="4">
        <v>10.079049492187499</v>
      </c>
      <c r="AE41" s="24"/>
      <c r="AF41" s="4">
        <v>0.88941256792992007</v>
      </c>
      <c r="AG41" s="4">
        <v>81.368726356651095</v>
      </c>
      <c r="AH41" s="4">
        <v>10.57609643737592</v>
      </c>
      <c r="AI41" s="4">
        <v>42.360128137050026</v>
      </c>
      <c r="AJ41" s="7">
        <f t="shared" si="4"/>
        <v>0.59304179391870038</v>
      </c>
      <c r="AK41" s="24"/>
      <c r="AL41" s="8">
        <f t="shared" si="5"/>
        <v>0.65677368211359322</v>
      </c>
      <c r="AM41" s="24"/>
      <c r="AN41" s="4">
        <v>7.6936445160516929</v>
      </c>
      <c r="AO41" s="1"/>
      <c r="AP41" s="4">
        <v>46.912405865256659</v>
      </c>
      <c r="AQ41" s="1"/>
    </row>
    <row r="42" spans="1:43">
      <c r="A42" s="1">
        <v>9</v>
      </c>
      <c r="B42" s="1" t="s">
        <v>38</v>
      </c>
      <c r="C42" s="1" t="s">
        <v>0</v>
      </c>
      <c r="D42" s="2">
        <v>39315</v>
      </c>
      <c r="E42" s="54">
        <v>0.3576388888888889</v>
      </c>
      <c r="F42" s="52">
        <v>2.5</v>
      </c>
      <c r="G42" s="4">
        <v>1.25</v>
      </c>
      <c r="H42" s="24">
        <f t="shared" si="3"/>
        <v>1.25</v>
      </c>
      <c r="I42" s="4"/>
      <c r="J42" s="53">
        <v>1.25</v>
      </c>
      <c r="K42" s="48">
        <v>22.7</v>
      </c>
      <c r="L42" s="45">
        <v>4.3499999999999996</v>
      </c>
      <c r="M42" s="48"/>
      <c r="N42" s="25"/>
      <c r="O42" s="4" t="s">
        <v>42</v>
      </c>
      <c r="P42" s="6">
        <v>4</v>
      </c>
      <c r="Q42" s="1" t="s">
        <v>61</v>
      </c>
      <c r="R42" s="1" t="s">
        <v>53</v>
      </c>
      <c r="S42" s="5">
        <v>15.4</v>
      </c>
      <c r="T42" s="5">
        <v>0.38376383763837635</v>
      </c>
      <c r="U42" s="48">
        <v>0.43896588486140764</v>
      </c>
      <c r="V42" s="4">
        <f t="shared" si="0"/>
        <v>6.1455223880597072E-3</v>
      </c>
      <c r="W42" s="45">
        <v>0.2142641585353586</v>
      </c>
      <c r="X42" s="4">
        <f t="shared" si="1"/>
        <v>2.9996982194950205E-3</v>
      </c>
      <c r="Y42" s="45">
        <v>0.65323004339676627</v>
      </c>
      <c r="Z42" s="24"/>
      <c r="AA42" s="45">
        <v>27.826512100035949</v>
      </c>
      <c r="AB42" s="4">
        <v>8.7442293037974697</v>
      </c>
      <c r="AC42" s="4">
        <v>4.0209299883900327</v>
      </c>
      <c r="AD42" s="4">
        <v>12.765159292187501</v>
      </c>
      <c r="AE42" s="24"/>
      <c r="AF42" s="4">
        <v>0.68500745691039588</v>
      </c>
      <c r="AG42" s="4">
        <v>103.7512689948515</v>
      </c>
      <c r="AH42" s="4">
        <v>13.663377685756673</v>
      </c>
      <c r="AI42" s="4">
        <v>41.48988978579262</v>
      </c>
      <c r="AJ42" s="7">
        <f t="shared" si="4"/>
        <v>0.58085845700109673</v>
      </c>
      <c r="AK42" s="24"/>
      <c r="AL42" s="8">
        <f t="shared" si="5"/>
        <v>0.59000367760865147</v>
      </c>
      <c r="AM42" s="24"/>
      <c r="AN42" s="4">
        <v>7.5933836699110309</v>
      </c>
      <c r="AO42" s="1"/>
      <c r="AP42" s="4">
        <v>42.143119829189388</v>
      </c>
      <c r="AQ42" s="1"/>
    </row>
    <row r="43" spans="1:43">
      <c r="A43" s="1">
        <v>9</v>
      </c>
      <c r="B43" s="1" t="s">
        <v>38</v>
      </c>
      <c r="C43" s="1" t="s">
        <v>0</v>
      </c>
      <c r="D43" s="2">
        <v>39343</v>
      </c>
      <c r="E43" s="54">
        <v>0.3611111111111111</v>
      </c>
      <c r="F43" s="52">
        <v>2.25</v>
      </c>
      <c r="G43" s="4">
        <v>1.25</v>
      </c>
      <c r="H43" s="24">
        <f t="shared" si="3"/>
        <v>1</v>
      </c>
      <c r="I43" s="4"/>
      <c r="J43" s="53"/>
      <c r="K43" s="48">
        <v>18.3</v>
      </c>
      <c r="L43" s="45">
        <v>4.54</v>
      </c>
      <c r="M43" s="48"/>
      <c r="N43" s="25"/>
      <c r="O43" s="4" t="s">
        <v>42</v>
      </c>
      <c r="P43" s="6">
        <v>4</v>
      </c>
      <c r="Q43" s="1" t="s">
        <v>62</v>
      </c>
      <c r="R43" s="1" t="s">
        <v>53</v>
      </c>
      <c r="S43" s="5">
        <v>10.6</v>
      </c>
      <c r="T43" s="5">
        <v>0.45</v>
      </c>
      <c r="U43" s="48">
        <v>1.1246398965253692</v>
      </c>
      <c r="V43" s="4">
        <f t="shared" si="0"/>
        <v>1.574495855135517E-2</v>
      </c>
      <c r="W43" s="45">
        <v>2.4142440398350264</v>
      </c>
      <c r="X43" s="4">
        <f t="shared" si="1"/>
        <v>3.3799416557690372E-2</v>
      </c>
      <c r="Y43" s="45">
        <v>3.5388839363603957</v>
      </c>
      <c r="Z43" s="24"/>
      <c r="AA43" s="45">
        <v>26.149560866218174</v>
      </c>
      <c r="AB43" s="4">
        <v>9.1822694936708853</v>
      </c>
      <c r="AC43" s="4">
        <v>2.9469027985166143</v>
      </c>
      <c r="AD43" s="4">
        <v>12.1291722921875</v>
      </c>
      <c r="AE43" s="24">
        <f>SUM(AD38:AD43)/6</f>
        <v>12.986999446093749</v>
      </c>
      <c r="AF43" s="4">
        <v>0.75704007433262877</v>
      </c>
      <c r="AG43" s="4">
        <v>117.68180167474208</v>
      </c>
      <c r="AH43" s="4">
        <v>16.439098441275458</v>
      </c>
      <c r="AI43" s="4">
        <v>42.588659307493629</v>
      </c>
      <c r="AJ43" s="7">
        <f t="shared" si="4"/>
        <v>0.59624123030491083</v>
      </c>
      <c r="AK43" s="24"/>
      <c r="AL43" s="8">
        <f t="shared" si="5"/>
        <v>0.64578560541395635</v>
      </c>
      <c r="AM43" s="8">
        <f>SUM(AL38:AL43)/6</f>
        <v>0.66546968175587073</v>
      </c>
      <c r="AN43" s="4">
        <v>7.1586530182984607</v>
      </c>
      <c r="AO43" s="1"/>
      <c r="AP43" s="4">
        <v>46.127543243854028</v>
      </c>
      <c r="AQ43" s="1"/>
    </row>
    <row r="44" spans="1:43">
      <c r="A44" s="1">
        <v>9</v>
      </c>
      <c r="B44" s="1" t="s">
        <v>38</v>
      </c>
      <c r="C44" s="1" t="s">
        <v>0</v>
      </c>
      <c r="D44" s="2">
        <v>39638</v>
      </c>
      <c r="E44" s="54"/>
      <c r="F44" s="45"/>
      <c r="G44" s="45"/>
      <c r="H44" s="24"/>
      <c r="I44" s="4"/>
      <c r="J44" s="1" t="s">
        <v>59</v>
      </c>
      <c r="K44" s="48">
        <v>26</v>
      </c>
      <c r="L44" s="45">
        <v>2.9520992650161602</v>
      </c>
      <c r="M44" s="48">
        <v>99.8</v>
      </c>
      <c r="N44" s="25"/>
      <c r="O44" s="56" t="s">
        <v>63</v>
      </c>
      <c r="P44" s="57">
        <v>4</v>
      </c>
      <c r="Q44" s="56" t="s">
        <v>52</v>
      </c>
      <c r="R44" s="56" t="s">
        <v>63</v>
      </c>
      <c r="S44" s="48">
        <v>20</v>
      </c>
      <c r="T44" s="5">
        <v>0.64556508587235595</v>
      </c>
      <c r="U44" s="5">
        <v>5.331603290314149</v>
      </c>
      <c r="V44" s="4">
        <f t="shared" si="0"/>
        <v>7.4642446064398085E-2</v>
      </c>
      <c r="W44" s="45">
        <v>3.7247056133531493</v>
      </c>
      <c r="X44" s="4">
        <f t="shared" si="1"/>
        <v>5.214587858694409E-2</v>
      </c>
      <c r="Y44" s="4">
        <v>9.0563089036672988</v>
      </c>
      <c r="Z44" s="24"/>
      <c r="AA44" s="45">
        <v>31.355034068848013</v>
      </c>
      <c r="AB44" s="58">
        <v>5.0304664556962049</v>
      </c>
      <c r="AC44" s="58">
        <v>6.4873295651371299</v>
      </c>
      <c r="AD44" s="58">
        <v>11.517796020833334</v>
      </c>
      <c r="AE44" s="24"/>
      <c r="AF44" s="58">
        <v>0.4367559945146729</v>
      </c>
      <c r="AG44" s="45">
        <v>90.784505522332296</v>
      </c>
      <c r="AH44" s="45">
        <v>10.675874783810505</v>
      </c>
      <c r="AI44" s="45">
        <v>42.03090885265852</v>
      </c>
      <c r="AJ44" s="7">
        <f t="shared" si="4"/>
        <v>0.58843272393721924</v>
      </c>
      <c r="AK44" s="24"/>
      <c r="AL44" s="8">
        <f t="shared" si="5"/>
        <v>0.7152210485885615</v>
      </c>
      <c r="AM44" s="24"/>
      <c r="AN44" s="45">
        <v>8.5037064747146545</v>
      </c>
      <c r="AO44" s="1"/>
      <c r="AP44" s="45">
        <v>51.087217756325821</v>
      </c>
      <c r="AQ44" s="1"/>
    </row>
    <row r="45" spans="1:43">
      <c r="A45" s="1">
        <v>9</v>
      </c>
      <c r="B45" s="1" t="s">
        <v>38</v>
      </c>
      <c r="C45" s="1" t="s">
        <v>0</v>
      </c>
      <c r="D45" s="2">
        <v>39653</v>
      </c>
      <c r="E45" s="54"/>
      <c r="F45" s="45">
        <v>2.5</v>
      </c>
      <c r="G45" s="45">
        <v>1.5</v>
      </c>
      <c r="H45" s="24">
        <f t="shared" si="3"/>
        <v>1</v>
      </c>
      <c r="I45" s="4"/>
      <c r="J45" s="1">
        <v>1.25</v>
      </c>
      <c r="K45" s="48">
        <v>25.2</v>
      </c>
      <c r="L45" s="45">
        <v>2.9212484839715915</v>
      </c>
      <c r="M45" s="48">
        <v>100.1</v>
      </c>
      <c r="N45" s="25"/>
      <c r="O45" s="56" t="s">
        <v>63</v>
      </c>
      <c r="P45" s="57">
        <v>3</v>
      </c>
      <c r="Q45" s="56" t="s">
        <v>64</v>
      </c>
      <c r="R45" s="56" t="s">
        <v>63</v>
      </c>
      <c r="S45" s="48">
        <v>15.5</v>
      </c>
      <c r="T45" s="5">
        <v>1.3258622795561528</v>
      </c>
      <c r="U45" s="5">
        <v>3.4796054176779143</v>
      </c>
      <c r="V45" s="4">
        <f t="shared" si="0"/>
        <v>4.87144758474908E-2</v>
      </c>
      <c r="W45" s="45">
        <v>1.9910000000000001</v>
      </c>
      <c r="X45" s="4">
        <f t="shared" si="1"/>
        <v>2.7874000000000003E-2</v>
      </c>
      <c r="Y45" s="4">
        <v>5.4706054176779144</v>
      </c>
      <c r="Z45" s="24"/>
      <c r="AA45" s="45">
        <v>38.677548812322087</v>
      </c>
      <c r="AB45" s="58">
        <v>2.5286582278481018</v>
      </c>
      <c r="AC45" s="29">
        <v>2.6014258346518981</v>
      </c>
      <c r="AD45" s="58">
        <v>5.1300840624999999</v>
      </c>
      <c r="AE45" s="24"/>
      <c r="AF45" s="29">
        <v>0.49290775687910121</v>
      </c>
      <c r="AG45" s="45">
        <v>226.48564410238376</v>
      </c>
      <c r="AH45" s="45">
        <v>22.142555107162529</v>
      </c>
      <c r="AI45" s="45">
        <v>60.820103919484616</v>
      </c>
      <c r="AJ45" s="7">
        <f t="shared" si="4"/>
        <v>0.85148145487278459</v>
      </c>
      <c r="AK45" s="24"/>
      <c r="AL45" s="8">
        <f t="shared" si="5"/>
        <v>0.92806993072027533</v>
      </c>
      <c r="AM45" s="24"/>
      <c r="AN45" s="45">
        <v>10.228523447554689</v>
      </c>
      <c r="AO45" s="1"/>
      <c r="AP45" s="45">
        <v>66.290709337162525</v>
      </c>
      <c r="AQ45" s="1"/>
    </row>
    <row r="46" spans="1:43">
      <c r="A46" s="1">
        <v>9</v>
      </c>
      <c r="B46" s="1" t="s">
        <v>38</v>
      </c>
      <c r="C46" s="1" t="s">
        <v>0</v>
      </c>
      <c r="D46" s="2">
        <v>39667</v>
      </c>
      <c r="E46" s="54"/>
      <c r="F46" s="45">
        <v>3</v>
      </c>
      <c r="G46" s="45">
        <v>2</v>
      </c>
      <c r="H46" s="24">
        <f t="shared" si="3"/>
        <v>1</v>
      </c>
      <c r="I46" s="4"/>
      <c r="J46" s="1">
        <v>1.5</v>
      </c>
      <c r="K46" s="48">
        <v>21.9</v>
      </c>
      <c r="L46" s="45">
        <v>2.4975872673971198</v>
      </c>
      <c r="M46" s="48">
        <v>99.5</v>
      </c>
      <c r="N46" s="25"/>
      <c r="O46" s="56" t="s">
        <v>65</v>
      </c>
      <c r="P46" s="57">
        <v>0</v>
      </c>
      <c r="Q46" s="56" t="s">
        <v>66</v>
      </c>
      <c r="R46" s="56" t="s">
        <v>67</v>
      </c>
      <c r="S46" s="48">
        <v>17.8</v>
      </c>
      <c r="T46" s="5">
        <v>0.68767580809411566</v>
      </c>
      <c r="U46" s="5">
        <v>7.137481835167117</v>
      </c>
      <c r="V46" s="4">
        <f t="shared" si="0"/>
        <v>9.9924745692339639E-2</v>
      </c>
      <c r="W46" s="45">
        <v>3.0970618497770657</v>
      </c>
      <c r="X46" s="4">
        <f t="shared" si="1"/>
        <v>4.3358865896878922E-2</v>
      </c>
      <c r="Y46" s="4">
        <v>10.234543684944182</v>
      </c>
      <c r="Z46" s="24"/>
      <c r="AA46" s="45">
        <v>41.237760600584025</v>
      </c>
      <c r="AB46" s="58">
        <v>4.3809683544303795</v>
      </c>
      <c r="AC46" s="29">
        <v>1.5411907080696201</v>
      </c>
      <c r="AD46" s="58">
        <v>5.9221590624999996</v>
      </c>
      <c r="AE46" s="24"/>
      <c r="AF46" s="29">
        <v>0.73975864346017473</v>
      </c>
      <c r="AG46" s="45">
        <v>95.299190217401161</v>
      </c>
      <c r="AH46" s="45">
        <v>11.428680576646782</v>
      </c>
      <c r="AI46" s="45">
        <v>52.666441177230809</v>
      </c>
      <c r="AJ46" s="7">
        <f t="shared" si="4"/>
        <v>0.73733017648123134</v>
      </c>
      <c r="AK46" s="24"/>
      <c r="AL46" s="8">
        <f t="shared" si="5"/>
        <v>0.88061378807044999</v>
      </c>
      <c r="AM46" s="24"/>
      <c r="AN46" s="45">
        <v>8.338599506589965</v>
      </c>
      <c r="AO46" s="1"/>
      <c r="AP46" s="45">
        <v>62.900984862174994</v>
      </c>
      <c r="AQ46" s="1"/>
    </row>
    <row r="47" spans="1:43">
      <c r="A47" s="1">
        <v>9</v>
      </c>
      <c r="B47" s="1" t="s">
        <v>38</v>
      </c>
      <c r="C47" s="1" t="s">
        <v>0</v>
      </c>
      <c r="D47" s="2">
        <v>39686</v>
      </c>
      <c r="E47" s="54"/>
      <c r="F47" s="45">
        <v>3</v>
      </c>
      <c r="G47" s="45">
        <v>1.5</v>
      </c>
      <c r="H47" s="24">
        <f t="shared" si="3"/>
        <v>1.5</v>
      </c>
      <c r="I47" s="4"/>
      <c r="J47" s="1">
        <v>1.5</v>
      </c>
      <c r="K47" s="48">
        <v>22.7</v>
      </c>
      <c r="L47" s="45">
        <v>3.3452082528504063</v>
      </c>
      <c r="M47" s="48">
        <v>97.2</v>
      </c>
      <c r="N47" s="25"/>
      <c r="O47" s="56" t="s">
        <v>63</v>
      </c>
      <c r="P47" s="57">
        <v>2</v>
      </c>
      <c r="Q47" s="56" t="s">
        <v>62</v>
      </c>
      <c r="R47" s="56" t="s">
        <v>63</v>
      </c>
      <c r="S47" s="48">
        <v>18.600000000000001</v>
      </c>
      <c r="T47" s="5">
        <v>0.71201351206602448</v>
      </c>
      <c r="U47" s="5">
        <v>3.1379532208008483</v>
      </c>
      <c r="V47" s="4">
        <f t="shared" si="0"/>
        <v>4.3931345091211875E-2</v>
      </c>
      <c r="W47" s="45">
        <v>1.9755344689607861</v>
      </c>
      <c r="X47" s="4">
        <f t="shared" si="1"/>
        <v>2.7657482565451006E-2</v>
      </c>
      <c r="Y47" s="4">
        <v>5.1134876897616346</v>
      </c>
      <c r="Z47" s="24"/>
      <c r="AA47" s="45">
        <v>30.813681777478173</v>
      </c>
      <c r="AB47" s="59">
        <v>8.1662518987341759</v>
      </c>
      <c r="AC47" s="60">
        <v>1.4560721012658244</v>
      </c>
      <c r="AD47" s="58">
        <v>9.6223240000000008</v>
      </c>
      <c r="AE47" s="24"/>
      <c r="AF47" s="60">
        <v>0.84867771015964288</v>
      </c>
      <c r="AG47" s="45">
        <v>103.44795139422367</v>
      </c>
      <c r="AH47" s="45">
        <v>12.231810358362972</v>
      </c>
      <c r="AI47" s="45">
        <v>43.045492135841144</v>
      </c>
      <c r="AJ47" s="7">
        <f t="shared" si="4"/>
        <v>0.602636889901776</v>
      </c>
      <c r="AK47" s="24"/>
      <c r="AL47" s="8">
        <f t="shared" si="5"/>
        <v>0.67422571755843885</v>
      </c>
      <c r="AM47" s="24"/>
      <c r="AN47" s="45">
        <v>8.4572886893635975</v>
      </c>
      <c r="AO47" s="1"/>
      <c r="AP47" s="45">
        <v>48.158979825602778</v>
      </c>
      <c r="AQ47" s="1"/>
    </row>
    <row r="48" spans="1:43">
      <c r="A48" s="1">
        <v>9</v>
      </c>
      <c r="B48" s="1" t="s">
        <v>38</v>
      </c>
      <c r="C48" s="1" t="s">
        <v>0</v>
      </c>
      <c r="D48" s="2">
        <v>39700</v>
      </c>
      <c r="E48" s="54"/>
      <c r="F48" s="45">
        <v>3</v>
      </c>
      <c r="G48" s="45">
        <v>1.5</v>
      </c>
      <c r="H48" s="24">
        <f t="shared" si="3"/>
        <v>1.5</v>
      </c>
      <c r="I48" s="4">
        <f>SUM(G38:G48)/11</f>
        <v>1.2045454545454546</v>
      </c>
      <c r="J48" s="1">
        <v>1.5</v>
      </c>
      <c r="K48" s="48">
        <v>23.1</v>
      </c>
      <c r="L48" s="45">
        <v>4.3453537023299962</v>
      </c>
      <c r="M48" s="48">
        <v>99.3</v>
      </c>
      <c r="N48" s="5">
        <f>SUM(M38:M48)/5</f>
        <v>99.179999999999993</v>
      </c>
      <c r="O48" s="56" t="s">
        <v>63</v>
      </c>
      <c r="P48" s="57">
        <v>4</v>
      </c>
      <c r="Q48" s="56" t="s">
        <v>52</v>
      </c>
      <c r="R48" s="56" t="s">
        <v>67</v>
      </c>
      <c r="S48" s="48">
        <v>16.899999999999999</v>
      </c>
      <c r="T48" s="5">
        <v>0.60141897354408891</v>
      </c>
      <c r="U48" s="5">
        <v>1.904713843330657</v>
      </c>
      <c r="V48" s="4">
        <f t="shared" si="0"/>
        <v>2.6665993806629196E-2</v>
      </c>
      <c r="W48" s="45">
        <v>1.7800388704698751</v>
      </c>
      <c r="X48" s="4">
        <f t="shared" si="1"/>
        <v>2.4920544186578252E-2</v>
      </c>
      <c r="Y48" s="4">
        <v>3.684752713800532</v>
      </c>
      <c r="Z48" s="4">
        <f>SUM(Y38:Y48)/11</f>
        <v>5.57466483057157</v>
      </c>
      <c r="AA48" s="45">
        <v>31.793999406199472</v>
      </c>
      <c r="AB48" s="58">
        <v>21.850221224999999</v>
      </c>
      <c r="AC48" s="58" t="s">
        <v>57</v>
      </c>
      <c r="AD48" s="58">
        <v>21.875221224999997</v>
      </c>
      <c r="AE48" s="24">
        <f>SUM(AD44:AD48)/5</f>
        <v>10.813516874166666</v>
      </c>
      <c r="AF48" s="58">
        <v>1</v>
      </c>
      <c r="AG48" s="45">
        <v>115.12255973068639</v>
      </c>
      <c r="AH48" s="45">
        <v>15.713408772708103</v>
      </c>
      <c r="AI48" s="45">
        <v>47.507408178907575</v>
      </c>
      <c r="AJ48" s="7">
        <f t="shared" si="4"/>
        <v>0.66510371450470607</v>
      </c>
      <c r="AK48" s="4">
        <f>SUM(AJ38:AJ48)/11</f>
        <v>0.64083094946025831</v>
      </c>
      <c r="AL48" s="7">
        <f>AK48*0.014</f>
        <v>8.9716332924436159E-3</v>
      </c>
      <c r="AM48" s="8">
        <f>SUM(AL44:AL48)/5</f>
        <v>0.6414204236460338</v>
      </c>
      <c r="AN48" s="45">
        <v>7.3263899256943832</v>
      </c>
      <c r="AO48" s="1"/>
      <c r="AP48" s="45">
        <v>51.192160892708102</v>
      </c>
      <c r="AQ48" s="1"/>
    </row>
    <row r="49" spans="1:46">
      <c r="A49" s="1">
        <v>9</v>
      </c>
      <c r="B49" s="1" t="s">
        <v>38</v>
      </c>
      <c r="C49" s="1" t="s">
        <v>0</v>
      </c>
      <c r="D49" s="2">
        <v>40008</v>
      </c>
      <c r="E49" s="28">
        <v>0.375</v>
      </c>
      <c r="F49" s="1">
        <v>2.75</v>
      </c>
      <c r="G49" s="1">
        <v>1.75</v>
      </c>
      <c r="H49" s="24">
        <f t="shared" si="3"/>
        <v>1</v>
      </c>
      <c r="I49" s="4"/>
      <c r="J49" s="53"/>
      <c r="K49" s="1">
        <v>20.8</v>
      </c>
      <c r="L49" s="4">
        <v>3.2511551696881829</v>
      </c>
      <c r="M49" s="1">
        <v>95.7</v>
      </c>
      <c r="N49" s="25"/>
      <c r="O49" s="4"/>
      <c r="P49" s="1">
        <v>1</v>
      </c>
      <c r="Q49" s="1" t="s">
        <v>52</v>
      </c>
      <c r="R49" s="1" t="s">
        <v>67</v>
      </c>
      <c r="S49" s="48">
        <v>6.4</v>
      </c>
      <c r="T49" s="5">
        <v>0.82177769314221083</v>
      </c>
      <c r="U49" s="5">
        <v>0.64826160208301387</v>
      </c>
      <c r="V49" s="4">
        <f t="shared" si="0"/>
        <v>9.0756624291621936E-3</v>
      </c>
      <c r="W49" s="45">
        <v>3.025898443183471</v>
      </c>
      <c r="X49" s="4">
        <f t="shared" si="1"/>
        <v>4.2362578204568596E-2</v>
      </c>
      <c r="Y49" s="4">
        <v>3.6741600452664849</v>
      </c>
      <c r="Z49" s="24"/>
      <c r="AA49" s="45">
        <v>32.646306013497451</v>
      </c>
      <c r="AB49" s="61">
        <v>9.5854500000000034</v>
      </c>
      <c r="AC49" s="61">
        <v>2.7444531718749965</v>
      </c>
      <c r="AD49" s="4">
        <v>12.329903171874999</v>
      </c>
      <c r="AE49" s="24"/>
      <c r="AF49" s="62">
        <v>0.77741486420305372</v>
      </c>
      <c r="AG49" s="45">
        <v>80.40410332699534</v>
      </c>
      <c r="AH49" s="45">
        <v>12.455389579190838</v>
      </c>
      <c r="AI49" s="45">
        <v>45.101695592688287</v>
      </c>
      <c r="AJ49" s="7">
        <f t="shared" si="4"/>
        <v>0.63142373829763598</v>
      </c>
      <c r="AK49" s="24"/>
      <c r="AL49" s="8">
        <f t="shared" si="5"/>
        <v>0.6828619789313668</v>
      </c>
      <c r="AM49" s="24"/>
      <c r="AN49" s="45">
        <v>6.455366395068534</v>
      </c>
      <c r="AO49" s="1"/>
      <c r="AP49" s="1"/>
      <c r="AQ49" s="1"/>
    </row>
    <row r="50" spans="1:46">
      <c r="A50" s="1">
        <v>9</v>
      </c>
      <c r="B50" s="1" t="s">
        <v>38</v>
      </c>
      <c r="C50" s="1" t="s">
        <v>0</v>
      </c>
      <c r="D50" s="2">
        <v>40022</v>
      </c>
      <c r="E50" s="28">
        <v>0.3576388888888889</v>
      </c>
      <c r="F50" s="1">
        <v>2.5</v>
      </c>
      <c r="G50" s="1">
        <v>1.75</v>
      </c>
      <c r="H50" s="24">
        <f t="shared" si="3"/>
        <v>0.75</v>
      </c>
      <c r="K50" s="1">
        <v>23.8</v>
      </c>
      <c r="L50" s="4">
        <v>3.0237761166596413</v>
      </c>
      <c r="M50" s="1">
        <v>99.9</v>
      </c>
      <c r="P50" s="1">
        <v>1</v>
      </c>
      <c r="Q50" s="1" t="s">
        <v>52</v>
      </c>
      <c r="R50" s="1" t="s">
        <v>63</v>
      </c>
      <c r="S50" s="48">
        <v>6.3</v>
      </c>
      <c r="T50" s="5">
        <v>0.95472463768115923</v>
      </c>
      <c r="U50" s="5">
        <v>4.7506403324036643</v>
      </c>
      <c r="V50" s="4">
        <f t="shared" si="0"/>
        <v>6.6508964653651304E-2</v>
      </c>
      <c r="W50" s="45">
        <v>3.3518114360541245</v>
      </c>
      <c r="X50" s="4">
        <f t="shared" si="1"/>
        <v>4.6925360104757743E-2</v>
      </c>
      <c r="Y50" s="4">
        <v>8.1024517684577884</v>
      </c>
      <c r="AA50" s="45">
        <v>30.212695141369977</v>
      </c>
      <c r="AB50" s="61">
        <v>2.6000316455696213</v>
      </c>
      <c r="AC50" s="61">
        <v>1.9166520471387123</v>
      </c>
      <c r="AD50" s="4">
        <v>4.5166836927083338</v>
      </c>
      <c r="AF50" s="63">
        <v>0.57565059288235598</v>
      </c>
      <c r="AG50" s="45">
        <v>74.311509774417587</v>
      </c>
      <c r="AH50" s="45">
        <v>7.96810194626865</v>
      </c>
      <c r="AI50" s="45">
        <v>38.180797087638624</v>
      </c>
      <c r="AJ50" s="7">
        <f t="shared" si="4"/>
        <v>0.53453115922694072</v>
      </c>
      <c r="AL50" s="8">
        <f t="shared" si="5"/>
        <v>0.64796548398534992</v>
      </c>
      <c r="AN50" s="45">
        <v>9.3261243738499875</v>
      </c>
    </row>
    <row r="51" spans="1:46">
      <c r="A51" s="1">
        <v>9</v>
      </c>
      <c r="B51" s="1" t="s">
        <v>38</v>
      </c>
      <c r="C51" s="1" t="s">
        <v>0</v>
      </c>
      <c r="D51" s="2">
        <v>40037</v>
      </c>
      <c r="E51" s="28">
        <v>0.40625</v>
      </c>
      <c r="F51" s="1">
        <v>2.5</v>
      </c>
      <c r="G51" s="1">
        <v>1.5</v>
      </c>
      <c r="H51" s="24">
        <f t="shared" si="3"/>
        <v>1</v>
      </c>
      <c r="K51" s="1">
        <v>24.4</v>
      </c>
      <c r="L51" s="4">
        <v>2.3294818689952903</v>
      </c>
      <c r="M51" s="1">
        <v>100</v>
      </c>
      <c r="P51" s="1">
        <v>2</v>
      </c>
      <c r="Q51" s="1" t="s">
        <v>43</v>
      </c>
      <c r="R51" s="1" t="s">
        <v>63</v>
      </c>
      <c r="S51" s="48">
        <v>10.1</v>
      </c>
      <c r="T51" s="5">
        <v>0.78624128463737508</v>
      </c>
      <c r="U51" s="5">
        <v>3.7334449560485563</v>
      </c>
      <c r="V51" s="4">
        <f t="shared" si="0"/>
        <v>5.2268229384679787E-2</v>
      </c>
      <c r="W51" s="45">
        <v>1.8445</v>
      </c>
      <c r="X51" s="4">
        <f t="shared" si="1"/>
        <v>2.5823000000000002E-2</v>
      </c>
      <c r="Y51" s="4">
        <v>5.5779449560485563</v>
      </c>
      <c r="AA51" s="45">
        <v>30.742521102715379</v>
      </c>
      <c r="AB51" s="61">
        <v>1.7930588607594937</v>
      </c>
      <c r="AC51" s="61">
        <v>1.8654988319488388</v>
      </c>
      <c r="AD51" s="4">
        <v>3.6585576927083325</v>
      </c>
      <c r="AF51" s="63">
        <v>0.49009992772100858</v>
      </c>
      <c r="AG51" s="45">
        <v>56.203681661714242</v>
      </c>
      <c r="AH51" s="45">
        <v>8.2586277474538541</v>
      </c>
      <c r="AI51" s="45">
        <v>39.00114885016923</v>
      </c>
      <c r="AJ51" s="7">
        <f t="shared" si="4"/>
        <v>0.54601608390236922</v>
      </c>
      <c r="AL51" s="8">
        <f t="shared" si="5"/>
        <v>0.62410731328704905</v>
      </c>
      <c r="AN51" s="45">
        <v>6.8054504186899463</v>
      </c>
    </row>
    <row r="52" spans="1:46">
      <c r="A52" s="1">
        <v>9</v>
      </c>
      <c r="B52" s="1" t="s">
        <v>38</v>
      </c>
      <c r="C52" s="1" t="s">
        <v>0</v>
      </c>
      <c r="D52" s="2">
        <v>40051</v>
      </c>
      <c r="E52" s="28">
        <v>0.36458333333333331</v>
      </c>
      <c r="F52" s="1">
        <v>2.5</v>
      </c>
      <c r="G52" s="1">
        <v>1.75</v>
      </c>
      <c r="H52" s="24">
        <f t="shared" si="3"/>
        <v>0.75</v>
      </c>
      <c r="I52" s="25">
        <f>SUM(H49:H52)/4</f>
        <v>0.875</v>
      </c>
      <c r="K52" s="1">
        <v>25.1</v>
      </c>
      <c r="L52" s="4">
        <v>2.398228031710909</v>
      </c>
      <c r="M52" s="1">
        <v>99.1</v>
      </c>
      <c r="N52" s="25">
        <f>SUM(M49:M52)/4</f>
        <v>98.675000000000011</v>
      </c>
      <c r="P52" s="1">
        <v>6</v>
      </c>
      <c r="Q52" s="1" t="s">
        <v>52</v>
      </c>
      <c r="R52" s="1" t="s">
        <v>63</v>
      </c>
      <c r="S52" s="48">
        <v>18</v>
      </c>
      <c r="T52" s="5">
        <v>0.92347970973586713</v>
      </c>
      <c r="U52" s="5">
        <v>3.9831223628691985</v>
      </c>
      <c r="V52" s="4">
        <f t="shared" si="0"/>
        <v>5.5763713080168781E-2</v>
      </c>
      <c r="W52" s="45">
        <v>3.0717299580000001</v>
      </c>
      <c r="X52" s="4">
        <f t="shared" si="1"/>
        <v>4.3004219412E-2</v>
      </c>
      <c r="Y52" s="4">
        <v>7.0548523208691982</v>
      </c>
      <c r="Z52" s="8">
        <f>SUM(Y49:Y52)/4</f>
        <v>6.1023522726605064</v>
      </c>
      <c r="AA52" s="45">
        <v>27.840841701420569</v>
      </c>
      <c r="AB52" s="61">
        <v>1.2229778481012654</v>
      </c>
      <c r="AC52" s="61">
        <v>0.99624084460706819</v>
      </c>
      <c r="AD52" s="4">
        <v>2.2192186927083335</v>
      </c>
      <c r="AE52" s="8">
        <f>SUM(AD49:AD52)/4</f>
        <v>5.6810908124999999</v>
      </c>
      <c r="AF52" s="63">
        <v>0.55108487149986274</v>
      </c>
      <c r="AG52" s="45">
        <v>55.112710464484863</v>
      </c>
      <c r="AH52" s="45">
        <v>7.116437132335828</v>
      </c>
      <c r="AI52" s="45">
        <v>34.957278833756398</v>
      </c>
      <c r="AJ52" s="7">
        <f t="shared" si="4"/>
        <v>0.48940190367258957</v>
      </c>
      <c r="AK52" s="8">
        <f>SUM(AJ49:AJ52)/4</f>
        <v>0.55034322127488389</v>
      </c>
      <c r="AL52" s="8">
        <f t="shared" si="5"/>
        <v>0.58816983616475826</v>
      </c>
      <c r="AM52" s="8">
        <f>SUM(AL49:AL52)/4</f>
        <v>0.63577615309213109</v>
      </c>
      <c r="AN52" s="45">
        <v>7.7444245539755396</v>
      </c>
    </row>
    <row r="53" spans="1:46">
      <c r="A53" s="64">
        <v>9</v>
      </c>
      <c r="B53" s="64" t="s">
        <v>38</v>
      </c>
      <c r="C53" s="64" t="s">
        <v>0</v>
      </c>
      <c r="D53" s="65">
        <v>40360</v>
      </c>
      <c r="E53" s="66">
        <v>0.36458333333333331</v>
      </c>
      <c r="F53" s="67">
        <v>2</v>
      </c>
      <c r="G53" s="67">
        <v>1.25</v>
      </c>
      <c r="H53" s="24">
        <f t="shared" si="3"/>
        <v>0.75</v>
      </c>
      <c r="J53" s="64">
        <v>1</v>
      </c>
      <c r="K53" s="30">
        <v>24</v>
      </c>
      <c r="L53" s="29">
        <v>3.2844339778063234</v>
      </c>
      <c r="P53" s="64">
        <v>1</v>
      </c>
      <c r="Q53" s="64">
        <v>2</v>
      </c>
      <c r="R53" s="64" t="s">
        <v>58</v>
      </c>
      <c r="S53" s="64" t="s">
        <v>67</v>
      </c>
      <c r="T53" s="68">
        <v>10.6</v>
      </c>
      <c r="U53" s="30">
        <v>0.46053469127943997</v>
      </c>
      <c r="V53" s="68">
        <v>0.72004156715465562</v>
      </c>
      <c r="W53" s="69">
        <v>1.3221083455344069</v>
      </c>
      <c r="X53" s="4">
        <f t="shared" si="1"/>
        <v>1.8509516837481699E-2</v>
      </c>
      <c r="Y53" s="69">
        <v>2.0421499126890623</v>
      </c>
      <c r="AA53" s="69">
        <v>29.680153752232403</v>
      </c>
      <c r="AB53" s="58">
        <v>7.7596500000000006</v>
      </c>
      <c r="AC53" s="58">
        <v>4.4511034999999994</v>
      </c>
      <c r="AD53" s="58">
        <v>12.210753499999999</v>
      </c>
      <c r="AF53" s="58">
        <v>0.63547675415771854</v>
      </c>
      <c r="AG53" s="58">
        <v>183.3018626874985</v>
      </c>
      <c r="AH53" s="58">
        <v>19.714733778134189</v>
      </c>
      <c r="AI53" s="58">
        <v>49.394887530366589</v>
      </c>
      <c r="AJ53" s="7">
        <f t="shared" si="4"/>
        <v>0.69152842542513226</v>
      </c>
      <c r="AL53" s="8">
        <f t="shared" si="5"/>
        <v>0.72011852420277922</v>
      </c>
      <c r="AN53" s="58">
        <v>9.2977092539185318</v>
      </c>
      <c r="AP53" s="58">
        <v>51.437037443055658</v>
      </c>
    </row>
    <row r="54" spans="1:46">
      <c r="A54" s="64">
        <v>9</v>
      </c>
      <c r="B54" s="64" t="s">
        <v>38</v>
      </c>
      <c r="C54" s="64" t="s">
        <v>0</v>
      </c>
      <c r="D54" s="65">
        <v>40374</v>
      </c>
      <c r="E54" s="66">
        <v>0.3576388888888889</v>
      </c>
      <c r="F54" s="67">
        <v>2</v>
      </c>
      <c r="G54" s="67">
        <v>1</v>
      </c>
      <c r="H54" s="24">
        <f t="shared" si="3"/>
        <v>1</v>
      </c>
      <c r="J54" s="64">
        <v>1</v>
      </c>
      <c r="K54" s="30">
        <v>26.2</v>
      </c>
      <c r="L54" s="29">
        <v>1.9145318114309939</v>
      </c>
      <c r="P54" s="64">
        <v>3</v>
      </c>
      <c r="Q54" s="64">
        <v>3</v>
      </c>
      <c r="R54" s="64" t="s">
        <v>62</v>
      </c>
      <c r="S54" s="64" t="s">
        <v>67</v>
      </c>
      <c r="T54" s="68">
        <v>16.399999999999999</v>
      </c>
      <c r="U54" s="30">
        <v>1.2222676829436481</v>
      </c>
      <c r="V54" s="68">
        <v>3.1518194380469824</v>
      </c>
      <c r="W54" s="69">
        <v>1.7115666178623716</v>
      </c>
      <c r="X54" s="4">
        <f t="shared" si="1"/>
        <v>2.3961932650073202E-2</v>
      </c>
      <c r="Y54" s="69">
        <v>4.8633860559093538</v>
      </c>
      <c r="AA54" s="69">
        <v>39.817032792258196</v>
      </c>
      <c r="AB54" s="58">
        <v>13.599525000000003</v>
      </c>
      <c r="AC54" s="58">
        <v>5.1973992500000019</v>
      </c>
      <c r="AD54" s="58">
        <v>18.796924250000004</v>
      </c>
      <c r="AF54" s="58">
        <v>0.72349735622305344</v>
      </c>
      <c r="AG54" s="58">
        <v>198.69046876939791</v>
      </c>
      <c r="AH54" s="58">
        <v>18.191240091507446</v>
      </c>
      <c r="AI54" s="58">
        <v>58.008272883765642</v>
      </c>
      <c r="AJ54" s="7">
        <f t="shared" si="4"/>
        <v>0.81211582037271901</v>
      </c>
      <c r="AL54" s="8">
        <f t="shared" si="5"/>
        <v>0.88020322515544991</v>
      </c>
      <c r="AN54" s="58">
        <v>10.922315783306948</v>
      </c>
      <c r="AP54" s="58">
        <v>62.871658939674994</v>
      </c>
    </row>
    <row r="55" spans="1:46">
      <c r="A55" s="64">
        <v>9</v>
      </c>
      <c r="B55" s="64" t="s">
        <v>38</v>
      </c>
      <c r="C55" s="64" t="s">
        <v>0</v>
      </c>
      <c r="D55" s="65">
        <v>40393</v>
      </c>
      <c r="E55" s="66">
        <v>0.35416666666666669</v>
      </c>
      <c r="F55" s="67">
        <v>2.5</v>
      </c>
      <c r="G55" s="67">
        <v>1</v>
      </c>
      <c r="H55" s="24">
        <f t="shared" si="3"/>
        <v>1.5</v>
      </c>
      <c r="J55" s="64">
        <v>1.25</v>
      </c>
      <c r="K55" s="30">
        <v>23.8</v>
      </c>
      <c r="L55" s="29">
        <v>3.8975155020988406</v>
      </c>
      <c r="P55" s="64">
        <v>1</v>
      </c>
      <c r="Q55" s="64">
        <v>6</v>
      </c>
      <c r="R55" s="64" t="s">
        <v>52</v>
      </c>
      <c r="S55" s="64" t="s">
        <v>67</v>
      </c>
      <c r="T55" s="68">
        <v>12.2</v>
      </c>
      <c r="U55" s="30">
        <v>1.128522586580947</v>
      </c>
      <c r="V55" s="68">
        <v>0.71276981099912606</v>
      </c>
      <c r="W55" s="69">
        <v>0.50849557522123889</v>
      </c>
      <c r="X55" s="4">
        <f t="shared" si="1"/>
        <v>7.1189380530973442E-3</v>
      </c>
      <c r="Y55" s="69">
        <v>1.2212653862203648</v>
      </c>
      <c r="AA55" s="69">
        <v>53.747951616016756</v>
      </c>
      <c r="AB55" s="58">
        <v>9.0753000000000004</v>
      </c>
      <c r="AC55" s="58">
        <v>5.1752927499999997</v>
      </c>
      <c r="AD55" s="58">
        <v>14.250592749999999</v>
      </c>
      <c r="AF55" s="58">
        <v>0.63683666772387426</v>
      </c>
      <c r="AG55" s="58">
        <v>115.76298043916233</v>
      </c>
      <c r="AH55" s="58">
        <v>16.286872983224011</v>
      </c>
      <c r="AI55" s="58">
        <v>70.034824599240764</v>
      </c>
      <c r="AJ55" s="7">
        <f t="shared" si="4"/>
        <v>0.98048754438937069</v>
      </c>
      <c r="AL55" s="8">
        <f t="shared" si="5"/>
        <v>0.99758525979645585</v>
      </c>
      <c r="AN55" s="58">
        <v>7.1077474821840774</v>
      </c>
      <c r="AP55" s="58">
        <v>71.256089985461131</v>
      </c>
    </row>
    <row r="56" spans="1:46" s="1" customFormat="1">
      <c r="A56" s="64">
        <v>9</v>
      </c>
      <c r="B56" s="64" t="s">
        <v>38</v>
      </c>
      <c r="C56" s="64" t="s">
        <v>0</v>
      </c>
      <c r="D56" s="65">
        <v>40407</v>
      </c>
      <c r="E56" s="64" t="s">
        <v>59</v>
      </c>
      <c r="F56" s="67">
        <v>2.5</v>
      </c>
      <c r="G56" s="67">
        <v>1.75</v>
      </c>
      <c r="H56" s="24">
        <f t="shared" si="3"/>
        <v>0.75</v>
      </c>
      <c r="I56" s="5"/>
      <c r="J56" s="64">
        <v>1.25</v>
      </c>
      <c r="K56" s="30">
        <v>23.9</v>
      </c>
      <c r="L56" s="29"/>
      <c r="M56" s="5"/>
      <c r="O56" s="6"/>
      <c r="P56" s="64">
        <v>3</v>
      </c>
      <c r="Q56" s="64">
        <v>2</v>
      </c>
      <c r="R56" s="64" t="s">
        <v>52</v>
      </c>
      <c r="S56" s="64" t="s">
        <v>67</v>
      </c>
      <c r="T56" s="68">
        <v>24.3</v>
      </c>
      <c r="U56" s="30">
        <v>1.2272727272727273</v>
      </c>
      <c r="V56" s="68">
        <v>4.3236982046016958</v>
      </c>
      <c r="W56" s="69">
        <v>1.9958702064896754</v>
      </c>
      <c r="X56" s="4">
        <f t="shared" si="1"/>
        <v>2.7942182890855455E-2</v>
      </c>
      <c r="Y56" s="69">
        <v>6.319568411091371</v>
      </c>
      <c r="Z56" s="4"/>
      <c r="AA56" s="69">
        <v>48.640522685129014</v>
      </c>
      <c r="AB56" s="58">
        <v>3.0474750000000004</v>
      </c>
      <c r="AC56" s="58">
        <v>2.5877135000000009</v>
      </c>
      <c r="AD56" s="58">
        <v>5.6351885000000017</v>
      </c>
      <c r="AE56" s="4"/>
      <c r="AF56" s="58">
        <v>0.54079379953305895</v>
      </c>
      <c r="AG56" s="58">
        <v>78.307302763864158</v>
      </c>
      <c r="AH56" s="58">
        <v>8.9854890754431729</v>
      </c>
      <c r="AI56" s="58">
        <v>57.626011760572183</v>
      </c>
      <c r="AJ56" s="7">
        <f t="shared" si="4"/>
        <v>0.8067641646480106</v>
      </c>
      <c r="AK56" s="8"/>
      <c r="AL56" s="8">
        <f t="shared" si="5"/>
        <v>0.8952381224032897</v>
      </c>
      <c r="AM56" s="4"/>
      <c r="AN56" s="58">
        <v>8.714862608633462</v>
      </c>
      <c r="AP56" s="58">
        <v>63.945580171663551</v>
      </c>
    </row>
    <row r="57" spans="1:46" s="1" customFormat="1">
      <c r="A57" s="64">
        <v>9</v>
      </c>
      <c r="B57" s="64" t="s">
        <v>38</v>
      </c>
      <c r="C57" s="64" t="s">
        <v>0</v>
      </c>
      <c r="D57" s="65">
        <v>40731</v>
      </c>
      <c r="E57" s="66">
        <v>0.375</v>
      </c>
      <c r="F57" s="64">
        <v>2.5</v>
      </c>
      <c r="G57" s="64">
        <v>2.5</v>
      </c>
      <c r="H57" s="24">
        <f t="shared" si="3"/>
        <v>0</v>
      </c>
      <c r="I57" s="12"/>
      <c r="J57" s="64">
        <v>1.75</v>
      </c>
      <c r="K57" s="30">
        <v>25.7</v>
      </c>
      <c r="L57" s="29">
        <v>2.9658632969841259</v>
      </c>
      <c r="M57" s="12"/>
      <c r="N57" s="12"/>
      <c r="O57" s="13"/>
      <c r="P57" s="70"/>
      <c r="Q57" s="64">
        <v>0</v>
      </c>
      <c r="R57" s="64" t="s">
        <v>66</v>
      </c>
      <c r="S57" s="64" t="s">
        <v>67</v>
      </c>
      <c r="T57" s="30">
        <v>18.600000000000001</v>
      </c>
      <c r="U57" s="30">
        <v>0.45</v>
      </c>
      <c r="V57" s="68">
        <v>3.4036556095759742</v>
      </c>
      <c r="W57" s="58">
        <v>1.6266910935738443</v>
      </c>
      <c r="X57" s="4">
        <f t="shared" si="1"/>
        <v>2.2773675310033822E-2</v>
      </c>
      <c r="Y57" s="58">
        <v>5.030346703149819</v>
      </c>
      <c r="Z57" s="3"/>
      <c r="AA57" s="58">
        <v>28.047750181129757</v>
      </c>
      <c r="AB57" s="58">
        <v>4.1654886075949369</v>
      </c>
      <c r="AC57" s="58">
        <v>3.3636988924050635</v>
      </c>
      <c r="AD57" s="29">
        <v>7.5291875000000008</v>
      </c>
      <c r="AE57" s="3"/>
      <c r="AF57" s="71">
        <v>0.55324543419790473</v>
      </c>
      <c r="AG57" s="29">
        <v>106.43870492914949</v>
      </c>
      <c r="AH57" s="29">
        <v>12.16963269291664</v>
      </c>
      <c r="AI57" s="29">
        <v>40.217382874046393</v>
      </c>
      <c r="AJ57" s="7">
        <f t="shared" si="4"/>
        <v>0.56304336023664947</v>
      </c>
      <c r="AK57" s="8"/>
      <c r="AL57" s="8">
        <f t="shared" si="5"/>
        <v>0.63346821408074694</v>
      </c>
      <c r="AM57" s="4"/>
      <c r="AN57" s="29">
        <v>8.746254518519887</v>
      </c>
      <c r="AP57" s="29">
        <v>45.24772957719621</v>
      </c>
    </row>
    <row r="58" spans="1:46" s="1" customFormat="1">
      <c r="A58" s="64">
        <v>9</v>
      </c>
      <c r="B58" s="64" t="s">
        <v>38</v>
      </c>
      <c r="C58" s="64" t="s">
        <v>0</v>
      </c>
      <c r="D58" s="65">
        <v>40745</v>
      </c>
      <c r="E58" s="66">
        <v>0.375</v>
      </c>
      <c r="F58" s="64">
        <v>2.5</v>
      </c>
      <c r="G58" s="64">
        <v>1.5</v>
      </c>
      <c r="H58" s="24">
        <f t="shared" si="3"/>
        <v>1</v>
      </c>
      <c r="I58" s="19"/>
      <c r="J58" s="64">
        <v>1.25</v>
      </c>
      <c r="K58" s="30">
        <v>25.8</v>
      </c>
      <c r="L58" s="29">
        <v>3.3321682539662625</v>
      </c>
      <c r="M58" s="19"/>
      <c r="N58" s="16"/>
      <c r="O58" s="20"/>
      <c r="P58" s="64"/>
      <c r="Q58" s="64">
        <v>4</v>
      </c>
      <c r="R58" s="64" t="s">
        <v>71</v>
      </c>
      <c r="S58" s="64" t="s">
        <v>59</v>
      </c>
      <c r="T58" s="30">
        <v>11.2</v>
      </c>
      <c r="U58" s="30">
        <v>0.3</v>
      </c>
      <c r="V58" s="68">
        <v>2.0961727183513252</v>
      </c>
      <c r="W58" s="58">
        <v>0.95786358511837666</v>
      </c>
      <c r="X58" s="4">
        <f t="shared" si="1"/>
        <v>1.3410090191657273E-2</v>
      </c>
      <c r="Y58" s="58">
        <v>3.0540363034697018</v>
      </c>
      <c r="Z58" s="18"/>
      <c r="AA58" s="58">
        <v>82.915613627101095</v>
      </c>
      <c r="AB58" s="58">
        <v>4.1992861164556965</v>
      </c>
      <c r="AC58" s="58">
        <v>3.2077876461354426</v>
      </c>
      <c r="AD58" s="29">
        <v>7.4070737625911391</v>
      </c>
      <c r="AE58" s="18"/>
      <c r="AF58" s="71">
        <v>0.56692916137326332</v>
      </c>
      <c r="AG58" s="29">
        <v>174.56282370634949</v>
      </c>
      <c r="AH58" s="29">
        <v>19.434774295569337</v>
      </c>
      <c r="AI58" s="29">
        <v>102.35038792267044</v>
      </c>
      <c r="AJ58" s="7">
        <f t="shared" si="4"/>
        <v>1.4329054309173861</v>
      </c>
      <c r="AK58" s="22"/>
      <c r="AL58" s="8">
        <f t="shared" si="5"/>
        <v>1.475661939165962</v>
      </c>
      <c r="AM58" s="18"/>
      <c r="AN58" s="29">
        <v>8.9819835852760903</v>
      </c>
      <c r="AP58" s="29">
        <v>105.40442422614014</v>
      </c>
    </row>
    <row r="59" spans="1:46" s="1" customFormat="1">
      <c r="A59" s="64">
        <v>9</v>
      </c>
      <c r="B59" s="64" t="s">
        <v>38</v>
      </c>
      <c r="C59" s="64" t="s">
        <v>0</v>
      </c>
      <c r="D59" s="65">
        <v>40759</v>
      </c>
      <c r="E59" s="66">
        <v>0.36805555555555558</v>
      </c>
      <c r="F59" s="64">
        <v>2.25</v>
      </c>
      <c r="G59" s="64">
        <v>1</v>
      </c>
      <c r="H59" s="24">
        <f t="shared" si="3"/>
        <v>1.25</v>
      </c>
      <c r="J59" s="64">
        <v>1.125</v>
      </c>
      <c r="K59" s="30">
        <v>24.8</v>
      </c>
      <c r="L59" s="29">
        <v>2.8698312795476171</v>
      </c>
      <c r="M59" s="4"/>
      <c r="N59" s="56"/>
      <c r="P59" s="73"/>
      <c r="Q59" s="64">
        <v>2</v>
      </c>
      <c r="R59" s="64" t="s">
        <v>71</v>
      </c>
      <c r="S59" s="64" t="s">
        <v>67</v>
      </c>
      <c r="T59" s="30">
        <v>15.8</v>
      </c>
      <c r="U59" s="30">
        <v>0.25</v>
      </c>
      <c r="V59" s="68">
        <v>2.9847039473684216</v>
      </c>
      <c r="W59" s="58">
        <v>0.47939999999999999</v>
      </c>
      <c r="X59" s="4">
        <f t="shared" si="1"/>
        <v>6.7115999999999999E-3</v>
      </c>
      <c r="Y59" s="58">
        <v>3.4641039473684216</v>
      </c>
      <c r="AA59" s="58">
        <v>34.101428118402971</v>
      </c>
      <c r="AB59" s="58">
        <v>11.813922551898735</v>
      </c>
      <c r="AC59" s="58">
        <v>1.1079875697810138</v>
      </c>
      <c r="AD59" s="29">
        <v>12.921910121679748</v>
      </c>
      <c r="AF59" s="71">
        <v>0.91425512487336635</v>
      </c>
      <c r="AG59" s="29">
        <v>104.26536560544506</v>
      </c>
      <c r="AH59" s="29">
        <v>14.906061405936164</v>
      </c>
      <c r="AI59" s="29">
        <v>49.007489524339135</v>
      </c>
      <c r="AJ59" s="7">
        <f t="shared" si="4"/>
        <v>0.68610485334074789</v>
      </c>
      <c r="AK59" s="8"/>
      <c r="AL59" s="8">
        <f t="shared" si="5"/>
        <v>0.73460230860390585</v>
      </c>
      <c r="AN59" s="29">
        <v>6.9948300067999583</v>
      </c>
      <c r="AO59" s="45"/>
      <c r="AP59" s="29">
        <v>52.471593471707557</v>
      </c>
      <c r="AQ59" s="76" t="s">
        <v>73</v>
      </c>
      <c r="AR59" s="3" t="s">
        <v>36</v>
      </c>
    </row>
    <row r="60" spans="1:46" s="1" customFormat="1">
      <c r="A60" s="64">
        <v>9</v>
      </c>
      <c r="B60" s="64" t="s">
        <v>38</v>
      </c>
      <c r="C60" s="64" t="s">
        <v>0</v>
      </c>
      <c r="D60" s="65">
        <v>40773</v>
      </c>
      <c r="E60" s="66">
        <v>0.375</v>
      </c>
      <c r="F60" s="64">
        <v>2</v>
      </c>
      <c r="G60" s="64">
        <v>1.25</v>
      </c>
      <c r="H60" s="24">
        <f t="shared" si="3"/>
        <v>0.75</v>
      </c>
      <c r="J60" s="64">
        <v>1</v>
      </c>
      <c r="K60" s="30">
        <v>23.8</v>
      </c>
      <c r="L60" s="29">
        <v>2.6579636147224428</v>
      </c>
      <c r="M60" s="4"/>
      <c r="N60" s="56"/>
      <c r="P60" s="73"/>
      <c r="Q60" s="64">
        <v>4</v>
      </c>
      <c r="R60" s="64" t="s">
        <v>71</v>
      </c>
      <c r="S60" s="64" t="s">
        <v>67</v>
      </c>
      <c r="T60" s="30">
        <v>5.3</v>
      </c>
      <c r="U60" s="30">
        <v>0.61683135853835014</v>
      </c>
      <c r="V60" s="68">
        <v>7.6341350131855599</v>
      </c>
      <c r="W60" s="58">
        <v>4.2901634723788051</v>
      </c>
      <c r="X60" s="4">
        <f t="shared" si="1"/>
        <v>6.0062288613303275E-2</v>
      </c>
      <c r="Y60" s="58">
        <v>11.924298485564364</v>
      </c>
      <c r="AA60" s="58">
        <v>41.496837888144796</v>
      </c>
      <c r="AB60" s="58">
        <v>5.8440101265822779</v>
      </c>
      <c r="AC60" s="58">
        <v>4.6205088734177222</v>
      </c>
      <c r="AD60" s="29">
        <v>10.464518999999999</v>
      </c>
      <c r="AF60" s="71">
        <v>0.55845950746348483</v>
      </c>
      <c r="AG60" s="29">
        <v>135.46102319045892</v>
      </c>
      <c r="AH60" s="29">
        <v>15.247645091580702</v>
      </c>
      <c r="AI60" s="29">
        <v>56.744482979725497</v>
      </c>
      <c r="AJ60" s="7">
        <f t="shared" si="4"/>
        <v>0.794422761716157</v>
      </c>
      <c r="AK60" s="8"/>
      <c r="AL60" s="8">
        <f t="shared" si="5"/>
        <v>0.96136294051405813</v>
      </c>
      <c r="AN60" s="29">
        <v>8.8840619241102665</v>
      </c>
      <c r="AO60" s="45"/>
      <c r="AP60" s="29">
        <v>68.668781465289868</v>
      </c>
      <c r="AQ60" s="77" t="s">
        <v>72</v>
      </c>
      <c r="AR60" s="78" t="s">
        <v>72</v>
      </c>
    </row>
    <row r="61" spans="1:46" s="1" customFormat="1">
      <c r="A61" s="1">
        <v>9</v>
      </c>
      <c r="B61" s="1" t="s">
        <v>38</v>
      </c>
      <c r="C61" s="64" t="s">
        <v>0</v>
      </c>
      <c r="D61" s="2">
        <v>41101</v>
      </c>
      <c r="E61" s="54">
        <v>0.35416666666666669</v>
      </c>
      <c r="F61" s="4">
        <v>2.5</v>
      </c>
      <c r="G61" s="4">
        <v>1</v>
      </c>
      <c r="H61" s="4"/>
      <c r="J61" s="1">
        <v>1.25</v>
      </c>
      <c r="K61" s="5">
        <v>26.2</v>
      </c>
      <c r="L61" s="4">
        <v>3.3415021401924205</v>
      </c>
      <c r="M61" s="4"/>
      <c r="N61" s="56"/>
      <c r="O61" s="27">
        <v>3</v>
      </c>
      <c r="P61" s="1">
        <v>2</v>
      </c>
      <c r="Q61" s="27" t="s">
        <v>64</v>
      </c>
      <c r="R61" s="27" t="s">
        <v>53</v>
      </c>
      <c r="S61" s="81">
        <v>21.4</v>
      </c>
      <c r="T61" s="82">
        <v>0.45</v>
      </c>
      <c r="U61" s="82">
        <v>3.8884892086330938</v>
      </c>
      <c r="V61" s="4">
        <f>U61*0.014</f>
        <v>5.4438848920863314E-2</v>
      </c>
      <c r="W61" s="45">
        <v>2.0723623642054867</v>
      </c>
      <c r="X61" s="4">
        <f t="shared" si="1"/>
        <v>2.9013073098876813E-2</v>
      </c>
      <c r="Y61" s="45">
        <v>5.96085157283858</v>
      </c>
      <c r="AA61" s="45">
        <v>33.755933297137787</v>
      </c>
      <c r="AB61" s="83">
        <v>15.100927151898739</v>
      </c>
      <c r="AC61" s="83">
        <v>2.9875281501845965</v>
      </c>
      <c r="AD61" s="85">
        <v>18.088455302083336</v>
      </c>
      <c r="AF61" s="84">
        <v>0.83483785097777208</v>
      </c>
      <c r="AG61" s="4">
        <v>122.43812911311632</v>
      </c>
      <c r="AH61" s="4">
        <v>17.26768920424405</v>
      </c>
      <c r="AI61" s="4">
        <v>51.023622501381837</v>
      </c>
      <c r="AJ61" s="7">
        <f t="shared" si="4"/>
        <v>0.71433071501934575</v>
      </c>
      <c r="AK61" s="8"/>
      <c r="AL61" s="8">
        <f t="shared" si="5"/>
        <v>0.79778263703908581</v>
      </c>
      <c r="AN61" s="4">
        <v>7.090591431482534</v>
      </c>
      <c r="AO61" s="45"/>
      <c r="AQ61" s="45">
        <v>39.716784869976365</v>
      </c>
      <c r="AR61" s="4">
        <v>62.945325647058993</v>
      </c>
    </row>
    <row r="62" spans="1:46" s="64" customFormat="1">
      <c r="A62" s="1">
        <v>9</v>
      </c>
      <c r="B62" s="1" t="s">
        <v>38</v>
      </c>
      <c r="C62" s="64" t="s">
        <v>0</v>
      </c>
      <c r="D62" s="2">
        <v>41115</v>
      </c>
      <c r="E62" s="54">
        <v>0.375</v>
      </c>
      <c r="F62" s="4">
        <v>2.5</v>
      </c>
      <c r="G62" s="4">
        <v>1</v>
      </c>
      <c r="H62" s="18"/>
      <c r="I62" s="19"/>
      <c r="J62" s="1">
        <v>1.25</v>
      </c>
      <c r="K62" s="5">
        <v>22.3</v>
      </c>
      <c r="L62" s="4">
        <v>3.7542312938080613</v>
      </c>
      <c r="M62" s="19"/>
      <c r="N62" s="16"/>
      <c r="O62" s="27">
        <v>1</v>
      </c>
      <c r="P62" s="1">
        <v>2</v>
      </c>
      <c r="Q62" s="27" t="s">
        <v>43</v>
      </c>
      <c r="R62" s="27" t="s">
        <v>42</v>
      </c>
      <c r="S62" s="81">
        <v>22.2</v>
      </c>
      <c r="T62" s="82">
        <v>0.35</v>
      </c>
      <c r="U62" s="82">
        <v>2.6988837134596846</v>
      </c>
      <c r="V62" s="4">
        <f t="shared" ref="V62:V71" si="6">U62*0.014</f>
        <v>3.7784371988435587E-2</v>
      </c>
      <c r="W62" s="45">
        <v>0.27527158902596205</v>
      </c>
      <c r="X62" s="4">
        <f t="shared" si="1"/>
        <v>3.8538022463634686E-3</v>
      </c>
      <c r="Y62" s="45">
        <v>2.9741553024856469</v>
      </c>
      <c r="Z62" s="18"/>
      <c r="AA62" s="45">
        <v>27.909042941350897</v>
      </c>
      <c r="AB62" s="83">
        <v>15.457714936708866</v>
      </c>
      <c r="AC62" s="83">
        <v>3.1908045153744657</v>
      </c>
      <c r="AD62" s="85">
        <v>18.648519452083331</v>
      </c>
      <c r="AE62" s="18"/>
      <c r="AF62" s="84">
        <v>0.8288977029209682</v>
      </c>
      <c r="AG62" s="4">
        <v>153.21042783845959</v>
      </c>
      <c r="AH62" s="4">
        <v>21.308110288045597</v>
      </c>
      <c r="AI62" s="4">
        <v>49.217153229396494</v>
      </c>
      <c r="AJ62" s="7">
        <f t="shared" si="4"/>
        <v>0.68904014521155088</v>
      </c>
      <c r="AK62" s="22"/>
      <c r="AL62" s="8">
        <f t="shared" si="5"/>
        <v>0.73067831944634998</v>
      </c>
      <c r="AM62" s="18"/>
      <c r="AN62" s="4">
        <v>7.1902400432202862</v>
      </c>
      <c r="AO62" s="72"/>
      <c r="AQ62" s="45">
        <v>30.883198243836542</v>
      </c>
      <c r="AR62" s="4">
        <v>55.165463834367785</v>
      </c>
      <c r="AS62" s="75" t="s">
        <v>73</v>
      </c>
      <c r="AT62" s="3" t="s">
        <v>36</v>
      </c>
    </row>
    <row r="63" spans="1:46" s="64" customFormat="1">
      <c r="A63" s="1">
        <v>9</v>
      </c>
      <c r="B63" s="1" t="s">
        <v>38</v>
      </c>
      <c r="C63" s="64" t="s">
        <v>0</v>
      </c>
      <c r="D63" s="2">
        <v>41129</v>
      </c>
      <c r="E63" s="54">
        <v>0.375</v>
      </c>
      <c r="F63" s="4">
        <v>2.25</v>
      </c>
      <c r="G63" s="4">
        <v>0.875</v>
      </c>
      <c r="H63" s="29"/>
      <c r="J63" s="1">
        <v>1.125</v>
      </c>
      <c r="K63" s="5">
        <v>26.3</v>
      </c>
      <c r="L63" s="4">
        <v>3.4845866595685111</v>
      </c>
      <c r="M63" s="29"/>
      <c r="O63" s="27">
        <v>1</v>
      </c>
      <c r="P63" s="1">
        <v>2</v>
      </c>
      <c r="Q63" s="27" t="s">
        <v>64</v>
      </c>
      <c r="R63" s="27" t="s">
        <v>53</v>
      </c>
      <c r="S63" s="53">
        <v>17.7</v>
      </c>
      <c r="T63" s="55">
        <v>0.375</v>
      </c>
      <c r="U63" s="82">
        <v>1.1245087381888101</v>
      </c>
      <c r="V63" s="4">
        <f t="shared" si="6"/>
        <v>1.5743122334643343E-2</v>
      </c>
      <c r="W63" s="45">
        <v>0.32958939421837596</v>
      </c>
      <c r="X63" s="4">
        <f t="shared" si="1"/>
        <v>4.614251519057264E-3</v>
      </c>
      <c r="Y63" s="45">
        <v>1.4540981324071862</v>
      </c>
      <c r="AA63" s="45">
        <v>26.864510445775863</v>
      </c>
      <c r="AB63" s="83">
        <v>16.945102974683547</v>
      </c>
      <c r="AC63" s="83">
        <v>6.198571877399786</v>
      </c>
      <c r="AD63" s="85">
        <v>23.143674852083333</v>
      </c>
      <c r="AF63" s="84">
        <v>0.73216993770365701</v>
      </c>
      <c r="AG63" s="4">
        <v>111.54386813657648</v>
      </c>
      <c r="AH63" s="4">
        <v>16.73950106387894</v>
      </c>
      <c r="AI63" s="4">
        <v>43.604011509654804</v>
      </c>
      <c r="AJ63" s="7">
        <f t="shared" si="4"/>
        <v>0.61045616113516721</v>
      </c>
      <c r="AK63" s="8"/>
      <c r="AL63" s="8">
        <f t="shared" si="5"/>
        <v>0.63081353498886794</v>
      </c>
      <c r="AN63" s="4">
        <v>6.6635121149022538</v>
      </c>
      <c r="AQ63" s="45">
        <v>28.318608578183049</v>
      </c>
      <c r="AR63" s="4">
        <v>46.512207774469175</v>
      </c>
      <c r="AS63" s="79" t="s">
        <v>72</v>
      </c>
      <c r="AT63" s="78" t="s">
        <v>72</v>
      </c>
    </row>
    <row r="64" spans="1:46" s="64" customFormat="1">
      <c r="A64" s="1">
        <v>9</v>
      </c>
      <c r="B64" s="1" t="s">
        <v>38</v>
      </c>
      <c r="C64" s="64" t="s">
        <v>0</v>
      </c>
      <c r="D64" s="2">
        <v>41143</v>
      </c>
      <c r="E64" s="54">
        <v>0.375</v>
      </c>
      <c r="F64" s="4">
        <v>2.25</v>
      </c>
      <c r="G64" s="4">
        <v>1.5</v>
      </c>
      <c r="H64" s="29"/>
      <c r="J64" s="1">
        <v>1.125</v>
      </c>
      <c r="K64" s="5">
        <v>23.9</v>
      </c>
      <c r="L64" s="4">
        <v>2.5190285587947554</v>
      </c>
      <c r="M64" s="29"/>
      <c r="O64" s="27">
        <v>1</v>
      </c>
      <c r="P64" s="1">
        <v>0</v>
      </c>
      <c r="Q64" s="27" t="s">
        <v>62</v>
      </c>
      <c r="R64" s="27" t="s">
        <v>53</v>
      </c>
      <c r="S64" s="53">
        <v>17.2</v>
      </c>
      <c r="T64" s="55">
        <v>0.61596233342285756</v>
      </c>
      <c r="U64" s="82">
        <v>15.312380763737021</v>
      </c>
      <c r="V64" s="4">
        <f t="shared" si="6"/>
        <v>0.21437333069231831</v>
      </c>
      <c r="W64" s="45">
        <v>1.0633400846989502</v>
      </c>
      <c r="X64" s="4">
        <f t="shared" si="1"/>
        <v>1.4886761185785304E-2</v>
      </c>
      <c r="Y64" s="45">
        <v>16.375720848435972</v>
      </c>
      <c r="AA64" s="45">
        <v>34.881717521564028</v>
      </c>
      <c r="AB64" s="83">
        <v>6.5380203164556949</v>
      </c>
      <c r="AC64" s="83">
        <v>6.32683013562764</v>
      </c>
      <c r="AD64" s="85">
        <v>12.864850452083335</v>
      </c>
      <c r="AF64" s="84">
        <v>0.50820803092949496</v>
      </c>
      <c r="AG64" s="4">
        <v>138.9379020758355</v>
      </c>
      <c r="AH64" s="4">
        <v>15.909328187219838</v>
      </c>
      <c r="AI64" s="4">
        <v>50.791045708783869</v>
      </c>
      <c r="AJ64" s="7">
        <f t="shared" si="4"/>
        <v>0.71107463992297415</v>
      </c>
      <c r="AK64" s="8"/>
      <c r="AL64" s="8">
        <f t="shared" si="5"/>
        <v>0.94033473180107785</v>
      </c>
      <c r="AN64" s="4">
        <v>8.733109307999948</v>
      </c>
      <c r="AQ64" s="45">
        <v>51.257438370000003</v>
      </c>
      <c r="AR64" s="4">
        <v>83.54248740565582</v>
      </c>
      <c r="AS64" s="87">
        <v>56.376540595057989</v>
      </c>
      <c r="AT64" s="4">
        <v>71.456215720450516</v>
      </c>
    </row>
    <row r="65" spans="1:46" s="64" customFormat="1" ht="15">
      <c r="A65" s="1">
        <v>9</v>
      </c>
      <c r="B65" s="1" t="s">
        <v>38</v>
      </c>
      <c r="C65" s="64" t="s">
        <v>0</v>
      </c>
      <c r="D65" s="2">
        <v>41466</v>
      </c>
      <c r="E65" s="28">
        <v>0.375</v>
      </c>
      <c r="F65" s="1">
        <v>2</v>
      </c>
      <c r="G65" s="5">
        <v>1</v>
      </c>
      <c r="H65" s="29"/>
      <c r="J65" s="5" t="s">
        <v>59</v>
      </c>
      <c r="K65" s="5">
        <v>25.8</v>
      </c>
      <c r="L65" s="64">
        <v>2.16</v>
      </c>
      <c r="M65" s="29"/>
      <c r="O65" s="1">
        <v>3</v>
      </c>
      <c r="P65" s="1">
        <v>2</v>
      </c>
      <c r="Q65" s="1" t="s">
        <v>74</v>
      </c>
      <c r="R65" s="1" t="s">
        <v>67</v>
      </c>
      <c r="S65" s="53">
        <v>4.7</v>
      </c>
      <c r="T65" s="5">
        <v>0.89291655021016469</v>
      </c>
      <c r="U65" s="5">
        <v>6.5647075924221134</v>
      </c>
      <c r="V65" s="4">
        <f t="shared" si="6"/>
        <v>9.1905906293909587E-2</v>
      </c>
      <c r="W65" s="86">
        <v>3.3037000000000001</v>
      </c>
      <c r="X65" s="4">
        <f t="shared" si="1"/>
        <v>4.6251800000000003E-2</v>
      </c>
      <c r="Y65" s="86">
        <v>9.8684075924221126</v>
      </c>
      <c r="AA65" s="86">
        <v>46.508133002635873</v>
      </c>
      <c r="AB65" s="88">
        <v>3.9651898734177213</v>
      </c>
      <c r="AC65" s="88">
        <v>2.6578101265822793</v>
      </c>
      <c r="AD65" s="4">
        <v>6.6230000000000011</v>
      </c>
      <c r="AF65" s="89">
        <v>0.59869996578857321</v>
      </c>
      <c r="AG65" s="4">
        <v>149.31832936483818</v>
      </c>
      <c r="AH65" s="4">
        <v>15.079675125392523</v>
      </c>
      <c r="AI65" s="4">
        <v>61.587808128028399</v>
      </c>
      <c r="AJ65" s="7">
        <f t="shared" si="4"/>
        <v>0.86222931379239764</v>
      </c>
      <c r="AK65" s="8"/>
      <c r="AL65" s="8">
        <f t="shared" si="5"/>
        <v>1.0003870200863072</v>
      </c>
      <c r="AN65" s="4">
        <v>9.9019593010596392</v>
      </c>
      <c r="AP65" s="74" t="s">
        <v>73</v>
      </c>
      <c r="AQ65" s="75" t="s">
        <v>36</v>
      </c>
      <c r="AS65" s="87">
        <v>32.549006555723651</v>
      </c>
      <c r="AT65" s="4">
        <v>45.591988660398655</v>
      </c>
    </row>
    <row r="66" spans="1:46" ht="15">
      <c r="A66" s="1">
        <v>9</v>
      </c>
      <c r="B66" s="1" t="s">
        <v>38</v>
      </c>
      <c r="C66" s="64" t="s">
        <v>0</v>
      </c>
      <c r="D66" s="2">
        <v>41480</v>
      </c>
      <c r="E66" s="28">
        <v>0.36458333333333331</v>
      </c>
      <c r="F66" s="1">
        <v>2</v>
      </c>
      <c r="G66" s="5">
        <v>1.5</v>
      </c>
      <c r="J66" s="5">
        <v>1</v>
      </c>
      <c r="K66" s="5">
        <v>25.4</v>
      </c>
      <c r="L66" s="4">
        <v>2.0099999999999998</v>
      </c>
      <c r="O66" s="1">
        <v>3</v>
      </c>
      <c r="P66" s="1">
        <v>4</v>
      </c>
      <c r="Q66" s="1" t="s">
        <v>43</v>
      </c>
      <c r="R66" s="1" t="s">
        <v>75</v>
      </c>
      <c r="S66" s="48">
        <v>14.3</v>
      </c>
      <c r="T66" s="5">
        <v>0.6687591264694126</v>
      </c>
      <c r="U66" s="5">
        <v>4.41710491367862</v>
      </c>
      <c r="V66" s="4">
        <f t="shared" si="6"/>
        <v>6.1839468791500679E-2</v>
      </c>
      <c r="W66" s="86">
        <v>2.5067619783616695</v>
      </c>
      <c r="X66" s="4">
        <f t="shared" si="1"/>
        <v>3.5094667697063375E-2</v>
      </c>
      <c r="Y66" s="86">
        <v>6.923866892040289</v>
      </c>
      <c r="AA66" s="86">
        <v>25.625139663683363</v>
      </c>
      <c r="AB66" s="88">
        <v>3.0588607594936716</v>
      </c>
      <c r="AC66" s="88">
        <v>1.4519392405063276</v>
      </c>
      <c r="AD66" s="4">
        <v>4.5107999999999997</v>
      </c>
      <c r="AF66" s="89">
        <v>0.67811934900542514</v>
      </c>
      <c r="AG66" s="4">
        <v>138.38192828831194</v>
      </c>
      <c r="AH66" s="4">
        <v>13.042982104675003</v>
      </c>
      <c r="AI66" s="4">
        <v>38.668121768358368</v>
      </c>
      <c r="AJ66" s="7">
        <f t="shared" si="4"/>
        <v>0.54135370475701716</v>
      </c>
      <c r="AL66" s="8">
        <f t="shared" si="5"/>
        <v>0.63828784124558124</v>
      </c>
      <c r="AN66" s="4">
        <v>10.609684746765973</v>
      </c>
      <c r="AP66" s="90" t="s">
        <v>72</v>
      </c>
      <c r="AQ66" s="79" t="s">
        <v>72</v>
      </c>
      <c r="AS66" s="87">
        <v>33.116328794755418</v>
      </c>
      <c r="AT66" s="4">
        <v>49.499487453407156</v>
      </c>
    </row>
    <row r="67" spans="1:46" ht="15">
      <c r="A67" s="1">
        <v>9</v>
      </c>
      <c r="B67" s="1" t="s">
        <v>38</v>
      </c>
      <c r="C67" s="64" t="s">
        <v>0</v>
      </c>
      <c r="D67" s="2">
        <v>41499</v>
      </c>
      <c r="E67" s="28">
        <v>0.3611111111111111</v>
      </c>
      <c r="F67" s="1">
        <v>2.5</v>
      </c>
      <c r="G67" s="5">
        <v>1.5</v>
      </c>
      <c r="J67" s="5">
        <v>1.25</v>
      </c>
      <c r="K67" s="5">
        <v>23.8</v>
      </c>
      <c r="L67" s="4">
        <v>2.85</v>
      </c>
      <c r="O67" s="1">
        <v>0</v>
      </c>
      <c r="P67" s="1">
        <v>0</v>
      </c>
      <c r="Q67" s="1" t="s">
        <v>43</v>
      </c>
      <c r="R67" s="1" t="s">
        <v>67</v>
      </c>
      <c r="S67" s="53">
        <v>9.5</v>
      </c>
      <c r="T67" s="5">
        <v>0.72778006054456568</v>
      </c>
      <c r="U67" s="5">
        <v>4.2467905202192933</v>
      </c>
      <c r="V67" s="4">
        <f t="shared" si="6"/>
        <v>5.9455067283070109E-2</v>
      </c>
      <c r="W67" s="86">
        <v>3.9750772797527048</v>
      </c>
      <c r="X67" s="4">
        <f t="shared" si="1"/>
        <v>5.5651081916537865E-2</v>
      </c>
      <c r="Y67" s="86">
        <v>8.2218677999719976</v>
      </c>
      <c r="AA67" s="86">
        <v>24.894460994783422</v>
      </c>
      <c r="AB67" s="4">
        <v>2.8549367088607593</v>
      </c>
      <c r="AC67" s="4">
        <v>3.8805386869725758</v>
      </c>
      <c r="AD67" s="4">
        <v>6.7354753958333351</v>
      </c>
      <c r="AF67" s="80">
        <v>0.42386565774211948</v>
      </c>
      <c r="AG67" s="4">
        <v>151.19314097795697</v>
      </c>
      <c r="AH67" s="4">
        <v>16.383158658651734</v>
      </c>
      <c r="AI67" s="4">
        <v>41.277619653435153</v>
      </c>
      <c r="AJ67" s="7">
        <f t="shared" si="4"/>
        <v>0.57788667514809211</v>
      </c>
      <c r="AL67" s="8">
        <f t="shared" si="5"/>
        <v>0.69299282434770015</v>
      </c>
      <c r="AN67" s="4">
        <v>9.2285708835587599</v>
      </c>
      <c r="AP67" s="86">
        <v>40.138823529411766</v>
      </c>
      <c r="AQ67" s="45">
        <v>49.182903146049085</v>
      </c>
    </row>
    <row r="68" spans="1:46" ht="15">
      <c r="A68" s="1">
        <v>9</v>
      </c>
      <c r="B68" s="1" t="s">
        <v>38</v>
      </c>
      <c r="C68" s="64" t="s">
        <v>0</v>
      </c>
      <c r="D68" s="2">
        <v>41836</v>
      </c>
      <c r="E68" s="28">
        <v>0.35416666666666669</v>
      </c>
      <c r="F68" s="5">
        <v>3</v>
      </c>
      <c r="G68" s="5">
        <v>1.5</v>
      </c>
      <c r="J68" s="48">
        <v>1.5</v>
      </c>
      <c r="K68" s="48">
        <v>24.3</v>
      </c>
      <c r="L68" s="4">
        <v>3.57</v>
      </c>
      <c r="O68" s="1">
        <v>3</v>
      </c>
      <c r="P68" s="1">
        <v>3</v>
      </c>
      <c r="Q68" s="1" t="s">
        <v>71</v>
      </c>
      <c r="R68" s="1" t="s">
        <v>67</v>
      </c>
      <c r="S68" s="48">
        <v>24.8</v>
      </c>
      <c r="T68" s="48">
        <v>0.73602327135062928</v>
      </c>
      <c r="U68" s="48">
        <v>4.9614714342704751</v>
      </c>
      <c r="V68" s="4">
        <f t="shared" si="6"/>
        <v>6.9460600079786647E-2</v>
      </c>
      <c r="W68" s="86">
        <v>1.8575943116729208</v>
      </c>
      <c r="X68" s="4">
        <f t="shared" si="1"/>
        <v>2.600632036342089E-2</v>
      </c>
      <c r="Y68" s="86">
        <v>6.8190657459433961</v>
      </c>
      <c r="AA68" s="86">
        <v>33.319757783468368</v>
      </c>
      <c r="AB68" s="45">
        <v>0.84696455696202522</v>
      </c>
      <c r="AC68" s="45">
        <v>0.81686281803797522</v>
      </c>
      <c r="AD68" s="45">
        <v>1.6638273750000003</v>
      </c>
      <c r="AF68" s="91">
        <v>0.50904593210099403</v>
      </c>
      <c r="AG68" s="45">
        <v>80.702344682689372</v>
      </c>
      <c r="AH68" s="45">
        <v>9.044079616637319</v>
      </c>
      <c r="AI68" s="45">
        <v>42.363837400105687</v>
      </c>
      <c r="AJ68" s="7">
        <f t="shared" si="4"/>
        <v>0.59309372360147961</v>
      </c>
      <c r="AL68" s="8">
        <f t="shared" si="5"/>
        <v>0.6885606440446872</v>
      </c>
      <c r="AN68" s="45">
        <v>8.9232236007996715</v>
      </c>
      <c r="AP68" s="86">
        <v>25.903529411764708</v>
      </c>
      <c r="AQ68" s="45">
        <v>44.481874414625594</v>
      </c>
    </row>
    <row r="69" spans="1:46" ht="15">
      <c r="A69" s="1">
        <v>9</v>
      </c>
      <c r="B69" s="1" t="s">
        <v>38</v>
      </c>
      <c r="C69" s="64" t="s">
        <v>0</v>
      </c>
      <c r="D69" s="2">
        <v>41851</v>
      </c>
      <c r="E69" s="28">
        <v>0.34375</v>
      </c>
      <c r="F69" s="5">
        <v>3</v>
      </c>
      <c r="G69" s="5" t="s">
        <v>59</v>
      </c>
      <c r="J69" s="48">
        <v>1.5</v>
      </c>
      <c r="K69" s="48">
        <v>24</v>
      </c>
      <c r="L69" s="4">
        <v>3.3</v>
      </c>
      <c r="O69" s="1">
        <v>1</v>
      </c>
      <c r="P69" s="1">
        <v>2</v>
      </c>
      <c r="Q69" s="1" t="s">
        <v>59</v>
      </c>
      <c r="R69" s="1" t="s">
        <v>67</v>
      </c>
      <c r="S69" s="48">
        <v>14.3</v>
      </c>
      <c r="T69" s="48">
        <v>0.3</v>
      </c>
      <c r="U69" s="48">
        <v>2.1240710891545076</v>
      </c>
      <c r="V69" s="4">
        <f t="shared" si="6"/>
        <v>2.9736995248163107E-2</v>
      </c>
      <c r="W69" s="86">
        <v>0.79276120876950407</v>
      </c>
      <c r="X69" s="4">
        <f t="shared" ref="X69:X71" si="7">W69*0.014</f>
        <v>1.1098656922773058E-2</v>
      </c>
      <c r="Y69" s="86">
        <v>2.9168322979240116</v>
      </c>
      <c r="AA69" s="86">
        <v>22.986697113840698</v>
      </c>
      <c r="AB69" s="45">
        <v>3.3371037974683548</v>
      </c>
      <c r="AC69" s="45">
        <v>1.1635155775316459</v>
      </c>
      <c r="AD69" s="45">
        <v>4.5006193750000012</v>
      </c>
      <c r="AF69" s="91">
        <v>0.74147656564900111</v>
      </c>
      <c r="AG69" s="45">
        <v>140.00381861870034</v>
      </c>
      <c r="AH69" s="45">
        <v>18.578345002860889</v>
      </c>
      <c r="AI69" s="45">
        <v>41.565042116701591</v>
      </c>
      <c r="AJ69" s="7">
        <f t="shared" si="4"/>
        <v>0.58191058963382225</v>
      </c>
      <c r="AL69" s="8">
        <f t="shared" si="5"/>
        <v>0.62274624180475835</v>
      </c>
      <c r="AN69" s="45">
        <v>7.5358606268287662</v>
      </c>
      <c r="AP69" s="93">
        <v>60.04047709765851</v>
      </c>
      <c r="AQ69" s="45">
        <v>78.575479270480201</v>
      </c>
    </row>
    <row r="70" spans="1:46" ht="15">
      <c r="A70" s="1">
        <v>9</v>
      </c>
      <c r="B70" s="1" t="s">
        <v>38</v>
      </c>
      <c r="C70" s="64" t="s">
        <v>0</v>
      </c>
      <c r="D70" s="2">
        <v>41865</v>
      </c>
      <c r="E70" s="28">
        <v>0.38611111111111113</v>
      </c>
      <c r="F70" s="5">
        <v>3</v>
      </c>
      <c r="G70" s="5">
        <v>1.3</v>
      </c>
      <c r="J70" s="48">
        <v>1.5</v>
      </c>
      <c r="K70" s="48">
        <v>21</v>
      </c>
      <c r="L70" s="4">
        <v>3</v>
      </c>
      <c r="O70" s="1">
        <v>1</v>
      </c>
      <c r="P70" s="1">
        <v>2</v>
      </c>
      <c r="Q70" s="1" t="s">
        <v>58</v>
      </c>
      <c r="R70" s="1" t="s">
        <v>63</v>
      </c>
      <c r="S70" s="48">
        <v>15.9</v>
      </c>
      <c r="T70" s="48">
        <v>0.87285056390706417</v>
      </c>
      <c r="U70" s="48">
        <v>3.4063480158189008</v>
      </c>
      <c r="V70" s="4">
        <f t="shared" si="6"/>
        <v>4.7688872221464611E-2</v>
      </c>
      <c r="W70" s="86">
        <v>1.8575943116729208</v>
      </c>
      <c r="X70" s="4">
        <f t="shared" si="7"/>
        <v>2.600632036342089E-2</v>
      </c>
      <c r="Y70" s="86">
        <v>5.2639423274918213</v>
      </c>
      <c r="AA70" s="92">
        <v>54.776534770166691</v>
      </c>
      <c r="AB70" s="45">
        <v>3.1848405063291141</v>
      </c>
      <c r="AC70" s="45">
        <v>0.59154486867088663</v>
      </c>
      <c r="AD70" s="45">
        <v>3.7763853750000007</v>
      </c>
      <c r="AF70" s="91">
        <v>0.84335685849570197</v>
      </c>
      <c r="AG70" s="45">
        <v>152.66021306114348</v>
      </c>
      <c r="AH70" s="45">
        <v>18.535002172821688</v>
      </c>
      <c r="AI70" s="45">
        <v>73.311536942988383</v>
      </c>
      <c r="AJ70" s="7">
        <f t="shared" si="4"/>
        <v>1.0263615172018374</v>
      </c>
      <c r="AL70" s="8">
        <f t="shared" si="5"/>
        <v>1.1000567097867229</v>
      </c>
      <c r="AN70" s="45">
        <v>8.2363202139243743</v>
      </c>
      <c r="AP70" s="86">
        <v>31.609411764705882</v>
      </c>
      <c r="AQ70" s="45">
        <v>43.357531883680679</v>
      </c>
    </row>
    <row r="71" spans="1:46" ht="15">
      <c r="A71" s="1">
        <v>9</v>
      </c>
      <c r="B71" s="1" t="s">
        <v>38</v>
      </c>
      <c r="C71" s="64" t="s">
        <v>0</v>
      </c>
      <c r="D71" s="2">
        <v>41879</v>
      </c>
      <c r="E71" s="1" t="s">
        <v>59</v>
      </c>
      <c r="F71" s="5">
        <v>2</v>
      </c>
      <c r="G71" s="5">
        <v>1</v>
      </c>
      <c r="J71" s="48">
        <v>1</v>
      </c>
      <c r="K71" s="48">
        <v>23.4</v>
      </c>
      <c r="L71" s="4">
        <v>3.93</v>
      </c>
      <c r="O71" s="1">
        <v>1</v>
      </c>
      <c r="P71" s="1">
        <v>1</v>
      </c>
      <c r="Q71" s="1" t="s">
        <v>58</v>
      </c>
      <c r="R71" s="1" t="s">
        <v>67</v>
      </c>
      <c r="S71" s="48">
        <v>10.9</v>
      </c>
      <c r="T71" s="48">
        <v>0.87574183976261122</v>
      </c>
      <c r="U71" s="48">
        <v>2.736127187308504</v>
      </c>
      <c r="V71" s="4">
        <f t="shared" si="6"/>
        <v>3.8305780622319055E-2</v>
      </c>
      <c r="W71" s="86">
        <v>1.9138850483902821</v>
      </c>
      <c r="X71" s="4">
        <f t="shared" si="7"/>
        <v>2.6794390677463951E-2</v>
      </c>
      <c r="Y71" s="86">
        <v>4.6500122356987861</v>
      </c>
      <c r="AA71" s="86">
        <v>26.959399529007097</v>
      </c>
      <c r="AB71" s="45">
        <v>2.7597721518987344</v>
      </c>
      <c r="AC71" s="45">
        <v>2.4249852231012663</v>
      </c>
      <c r="AD71" s="45">
        <v>5.1847573750000002</v>
      </c>
      <c r="AF71" s="91">
        <v>0.53228568904803075</v>
      </c>
      <c r="AG71" s="45">
        <v>76.828243352464767</v>
      </c>
      <c r="AH71" s="45">
        <v>11.748120118974798</v>
      </c>
      <c r="AI71" s="45">
        <v>38.707519647981897</v>
      </c>
      <c r="AJ71" s="7">
        <f t="shared" si="4"/>
        <v>0.54190527507174657</v>
      </c>
      <c r="AL71" s="8">
        <f t="shared" si="5"/>
        <v>0.60700544637152953</v>
      </c>
      <c r="AN71" s="45">
        <v>6.5396201753484622</v>
      </c>
    </row>
    <row r="72" spans="1:46">
      <c r="L72" s="94">
        <f>SUM(L5:L71)</f>
        <v>220.01079454753963</v>
      </c>
      <c r="AD72" s="94">
        <f>SUM(AD5:AD71)</f>
        <v>702.08226220870415</v>
      </c>
      <c r="AL72" s="94">
        <f>SUM(AL5:AL71)</f>
        <v>59.018258225401794</v>
      </c>
    </row>
    <row r="73" spans="1:46">
      <c r="L73" s="94">
        <f>L72/64</f>
        <v>3.4376686648053068</v>
      </c>
      <c r="AD73" s="94">
        <f>AD72/66</f>
        <v>10.637610033465215</v>
      </c>
      <c r="AL73" s="94">
        <f>AL72/66</f>
        <v>0.89421603371820901</v>
      </c>
    </row>
  </sheetData>
  <phoneticPr fontId="7" type="noConversion"/>
  <dataValidations count="1">
    <dataValidation allowBlank="1" showErrorMessage="1" sqref="W61:W64"/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Sheet1</vt:lpstr>
      <vt:lpstr>DO</vt:lpstr>
      <vt:lpstr>TN</vt:lpstr>
      <vt:lpstr>Chl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Larry Ballantine</cp:lastModifiedBy>
  <dcterms:created xsi:type="dcterms:W3CDTF">2009-06-23T13:18:57Z</dcterms:created>
  <dcterms:modified xsi:type="dcterms:W3CDTF">2016-01-12T20:23:33Z</dcterms:modified>
</cp:coreProperties>
</file>