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Sandy\Budget\FY 19\Summary\"/>
    </mc:Choice>
  </mc:AlternateContent>
  <bookViews>
    <workbookView xWindow="0" yWindow="1860" windowWidth="20460" windowHeight="36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9" i="1" l="1"/>
  <c r="F221" i="1"/>
  <c r="F194" i="1" l="1"/>
  <c r="D207" i="1"/>
  <c r="F199" i="1"/>
  <c r="F200" i="1"/>
  <c r="F192" i="1"/>
  <c r="F190" i="1" l="1"/>
  <c r="F193" i="1"/>
  <c r="F191" i="1"/>
  <c r="F220" i="1"/>
  <c r="G220" i="1" s="1"/>
  <c r="G221" i="1"/>
  <c r="F222" i="1"/>
  <c r="G222" i="1" s="1"/>
  <c r="F223" i="1"/>
  <c r="G223" i="1" s="1"/>
  <c r="F38" i="1" l="1"/>
  <c r="G38" i="1"/>
  <c r="O38" i="1"/>
  <c r="N38" i="1"/>
  <c r="M38" i="1"/>
  <c r="L38" i="1"/>
  <c r="K38" i="1"/>
  <c r="J38" i="1"/>
  <c r="I38" i="1"/>
  <c r="I86" i="1"/>
  <c r="F214" i="1" l="1"/>
  <c r="F216" i="1"/>
  <c r="F217" i="1"/>
  <c r="F215" i="1"/>
  <c r="F224" i="1"/>
  <c r="F212" i="1"/>
  <c r="O183" i="1"/>
  <c r="N183" i="1"/>
  <c r="M183" i="1"/>
  <c r="L183" i="1"/>
  <c r="K183" i="1"/>
  <c r="J183" i="1"/>
  <c r="I183" i="1"/>
  <c r="F17" i="1"/>
  <c r="G17" i="1"/>
  <c r="I17" i="1"/>
  <c r="J17" i="1"/>
  <c r="K17" i="1"/>
  <c r="F24" i="1"/>
  <c r="G24" i="1"/>
  <c r="I24" i="1"/>
  <c r="J24" i="1"/>
  <c r="K24" i="1"/>
  <c r="E33" i="1"/>
  <c r="F33" i="1"/>
  <c r="G33" i="1"/>
  <c r="I33" i="1"/>
  <c r="J33" i="1"/>
  <c r="K33" i="1"/>
  <c r="F59" i="1"/>
  <c r="G59" i="1"/>
  <c r="I59" i="1"/>
  <c r="J59" i="1"/>
  <c r="K59" i="1"/>
  <c r="D223" i="1" l="1"/>
  <c r="F218" i="1"/>
  <c r="D222" i="1" s="1"/>
  <c r="M118" i="1"/>
  <c r="M117" i="1"/>
  <c r="O122" i="1"/>
  <c r="N122" i="1"/>
  <c r="L122" i="1"/>
  <c r="K122" i="1"/>
  <c r="I69" i="1"/>
  <c r="M122" i="1" l="1"/>
  <c r="O156" i="1"/>
  <c r="N156" i="1"/>
  <c r="M156" i="1"/>
  <c r="K156" i="1"/>
  <c r="J156" i="1"/>
  <c r="I156" i="1"/>
  <c r="H156" i="1"/>
  <c r="G156" i="1"/>
  <c r="F156" i="1"/>
  <c r="L155" i="1"/>
  <c r="L156" i="1" s="1"/>
  <c r="O109" i="1" l="1"/>
  <c r="O195" i="1" s="1"/>
  <c r="N109" i="1"/>
  <c r="N195" i="1" s="1"/>
  <c r="M109" i="1"/>
  <c r="M195" i="1" s="1"/>
  <c r="L109" i="1"/>
  <c r="L195" i="1" s="1"/>
  <c r="K109" i="1"/>
  <c r="K195" i="1" s="1"/>
  <c r="J109" i="1"/>
  <c r="J195" i="1" s="1"/>
  <c r="G109" i="1"/>
  <c r="F109" i="1"/>
  <c r="I109" i="1"/>
  <c r="N83" i="1"/>
  <c r="N192" i="1" s="1"/>
  <c r="M83" i="1"/>
  <c r="M192" i="1" s="1"/>
  <c r="L83" i="1"/>
  <c r="L192" i="1" s="1"/>
  <c r="K83" i="1"/>
  <c r="K192" i="1" s="1"/>
  <c r="G83" i="1"/>
  <c r="F83" i="1"/>
  <c r="F195" i="1" s="1"/>
  <c r="I83" i="1"/>
  <c r="J79" i="1"/>
  <c r="J83" i="1" s="1"/>
  <c r="J192" i="1" s="1"/>
  <c r="O74" i="1"/>
  <c r="O191" i="1" s="1"/>
  <c r="N74" i="1"/>
  <c r="N191" i="1" s="1"/>
  <c r="M74" i="1"/>
  <c r="M191" i="1" s="1"/>
  <c r="L74" i="1"/>
  <c r="L191" i="1" s="1"/>
  <c r="K74" i="1"/>
  <c r="K191" i="1" s="1"/>
  <c r="J74" i="1"/>
  <c r="J191" i="1" s="1"/>
  <c r="G74" i="1"/>
  <c r="F74" i="1"/>
  <c r="I74" i="1"/>
  <c r="O59" i="1" l="1"/>
  <c r="O190" i="1" s="1"/>
  <c r="N59" i="1"/>
  <c r="N190" i="1" s="1"/>
  <c r="M59" i="1"/>
  <c r="M190" i="1" s="1"/>
  <c r="L59" i="1"/>
  <c r="L190" i="1" s="1"/>
  <c r="K190" i="1"/>
  <c r="J190" i="1"/>
  <c r="I190" i="1"/>
  <c r="O24" i="1"/>
  <c r="N24" i="1"/>
  <c r="M24" i="1"/>
  <c r="L24" i="1"/>
  <c r="J188" i="1"/>
  <c r="O17" i="1"/>
  <c r="N17" i="1"/>
  <c r="M17" i="1"/>
  <c r="L17" i="1"/>
  <c r="N188" i="1" l="1"/>
  <c r="M188" i="1"/>
  <c r="L188" i="1"/>
  <c r="K188" i="1"/>
  <c r="O188" i="1"/>
  <c r="I188" i="1"/>
  <c r="F162" i="1"/>
  <c r="G162" i="1"/>
  <c r="G175" i="1" l="1"/>
  <c r="F164" i="1" l="1"/>
  <c r="D219" i="1" l="1"/>
  <c r="D218" i="1"/>
  <c r="O150" i="1" l="1"/>
  <c r="O199" i="1" s="1"/>
  <c r="N150" i="1"/>
  <c r="N199" i="1" s="1"/>
  <c r="M150" i="1"/>
  <c r="M199" i="1" s="1"/>
  <c r="L150" i="1"/>
  <c r="L199" i="1" s="1"/>
  <c r="K150" i="1"/>
  <c r="K199" i="1" s="1"/>
  <c r="J150" i="1"/>
  <c r="J199" i="1" s="1"/>
  <c r="I150" i="1"/>
  <c r="I199" i="1" s="1"/>
  <c r="H150" i="1"/>
  <c r="G150" i="1"/>
  <c r="F150" i="1"/>
  <c r="F139" i="1"/>
  <c r="G139" i="1"/>
  <c r="O139" i="1"/>
  <c r="O198" i="1" s="1"/>
  <c r="N139" i="1"/>
  <c r="N198" i="1" s="1"/>
  <c r="M139" i="1"/>
  <c r="M198" i="1" s="1"/>
  <c r="L139" i="1"/>
  <c r="L198" i="1" s="1"/>
  <c r="K139" i="1"/>
  <c r="K198" i="1" s="1"/>
  <c r="J139" i="1"/>
  <c r="J198" i="1" s="1"/>
  <c r="I139" i="1"/>
  <c r="L197" i="1"/>
  <c r="K197" i="1"/>
  <c r="J122" i="1"/>
  <c r="J197" i="1" s="1"/>
  <c r="F122" i="1"/>
  <c r="G122" i="1"/>
  <c r="I122" i="1"/>
  <c r="G96" i="1" l="1"/>
  <c r="E96" i="1" l="1"/>
  <c r="F96" i="1"/>
  <c r="O164" i="1" l="1"/>
  <c r="O200" i="1" s="1"/>
  <c r="N164" i="1"/>
  <c r="N200" i="1" s="1"/>
  <c r="M164" i="1"/>
  <c r="M200" i="1" s="1"/>
  <c r="L164" i="1"/>
  <c r="L200" i="1" s="1"/>
  <c r="K164" i="1"/>
  <c r="K200" i="1" s="1"/>
  <c r="J164" i="1"/>
  <c r="J200" i="1" s="1"/>
  <c r="I164" i="1"/>
  <c r="G164" i="1"/>
  <c r="I198" i="1"/>
  <c r="I200" i="1" l="1"/>
  <c r="J204" i="1"/>
  <c r="N96" i="1"/>
  <c r="N193" i="1" s="1"/>
  <c r="M96" i="1"/>
  <c r="M193" i="1" s="1"/>
  <c r="L96" i="1"/>
  <c r="L193" i="1" s="1"/>
  <c r="K96" i="1"/>
  <c r="K193" i="1" s="1"/>
  <c r="J96" i="1"/>
  <c r="J193" i="1" s="1"/>
  <c r="I96" i="1"/>
  <c r="I193" i="1" s="1"/>
  <c r="F175" i="1" l="1"/>
  <c r="F196" i="1"/>
  <c r="F198" i="1" l="1"/>
  <c r="F201" i="1"/>
  <c r="O175" i="1"/>
  <c r="O201" i="1" s="1"/>
  <c r="N175" i="1"/>
  <c r="N201" i="1" s="1"/>
  <c r="M175" i="1"/>
  <c r="M201" i="1" s="1"/>
  <c r="L175" i="1"/>
  <c r="L201" i="1" s="1"/>
  <c r="K175" i="1"/>
  <c r="K201" i="1" s="1"/>
  <c r="J175" i="1"/>
  <c r="J201" i="1" s="1"/>
  <c r="I175" i="1"/>
  <c r="I201" i="1" l="1"/>
  <c r="O96" i="1"/>
  <c r="O193" i="1" s="1"/>
  <c r="G113" i="1" l="1"/>
  <c r="F113" i="1"/>
  <c r="O113" i="1"/>
  <c r="O196" i="1" s="1"/>
  <c r="N113" i="1"/>
  <c r="N196" i="1" s="1"/>
  <c r="M113" i="1"/>
  <c r="M196" i="1" s="1"/>
  <c r="L113" i="1"/>
  <c r="L196" i="1" s="1"/>
  <c r="K113" i="1"/>
  <c r="K196" i="1" s="1"/>
  <c r="J113" i="1"/>
  <c r="J196" i="1" s="1"/>
  <c r="I113" i="1"/>
  <c r="I195" i="1"/>
  <c r="I196" i="1" l="1"/>
  <c r="J189" i="1"/>
  <c r="I189" i="1"/>
  <c r="O33" i="1"/>
  <c r="O189" i="1" s="1"/>
  <c r="N33" i="1"/>
  <c r="N189" i="1" s="1"/>
  <c r="M33" i="1"/>
  <c r="M189" i="1" s="1"/>
  <c r="L33" i="1"/>
  <c r="L189" i="1" s="1"/>
  <c r="K189" i="1"/>
  <c r="G103" i="1"/>
  <c r="F103" i="1"/>
  <c r="F176" i="1" s="1"/>
  <c r="O103" i="1"/>
  <c r="O194" i="1" s="1"/>
  <c r="N103" i="1"/>
  <c r="N194" i="1" s="1"/>
  <c r="M103" i="1"/>
  <c r="M194" i="1" s="1"/>
  <c r="L103" i="1"/>
  <c r="L194" i="1" s="1"/>
  <c r="K103" i="1"/>
  <c r="K194" i="1" s="1"/>
  <c r="J103" i="1"/>
  <c r="J194" i="1" s="1"/>
  <c r="I103" i="1"/>
  <c r="I194" i="1" s="1"/>
  <c r="O197" i="1"/>
  <c r="N197" i="1"/>
  <c r="M197" i="1"/>
  <c r="I197" i="1"/>
  <c r="I11" i="1"/>
  <c r="H11" i="1"/>
  <c r="H17" i="1" s="1"/>
  <c r="G11" i="1"/>
  <c r="F11" i="1"/>
  <c r="O11" i="1"/>
  <c r="O187" i="1" s="1"/>
  <c r="N11" i="1"/>
  <c r="N187" i="1" s="1"/>
  <c r="M11" i="1"/>
  <c r="M187" i="1" s="1"/>
  <c r="L11" i="1"/>
  <c r="L187" i="1" s="1"/>
  <c r="K11" i="1"/>
  <c r="K187" i="1" s="1"/>
  <c r="J11" i="1"/>
  <c r="J187" i="1" s="1"/>
  <c r="F182" i="1" l="1"/>
  <c r="F202" i="1" s="1"/>
  <c r="G176" i="1"/>
  <c r="H176" i="1"/>
  <c r="M176" i="1"/>
  <c r="K176" i="1"/>
  <c r="L176" i="1"/>
  <c r="J176" i="1"/>
  <c r="N176" i="1"/>
  <c r="I176" i="1"/>
  <c r="I187" i="1"/>
  <c r="O83" i="1"/>
  <c r="O192" i="1" s="1"/>
  <c r="I192" i="1"/>
  <c r="I191" i="1"/>
  <c r="O176" i="1" l="1"/>
  <c r="L202" i="1"/>
  <c r="K202" i="1"/>
  <c r="O202" i="1"/>
  <c r="I202" i="1"/>
  <c r="I203" i="1" s="1"/>
  <c r="J202" i="1"/>
  <c r="N202" i="1"/>
  <c r="M202" i="1"/>
  <c r="P202" i="1" l="1"/>
  <c r="P176" i="1"/>
</calcChain>
</file>

<file path=xl/sharedStrings.xml><?xml version="1.0" encoding="utf-8"?>
<sst xmlns="http://schemas.openxmlformats.org/spreadsheetml/2006/main" count="678" uniqueCount="318">
  <si>
    <t>Department</t>
  </si>
  <si>
    <t>Project</t>
  </si>
  <si>
    <t>Funding</t>
  </si>
  <si>
    <t>Source</t>
  </si>
  <si>
    <t>TA Rec</t>
  </si>
  <si>
    <t>COC Rec</t>
  </si>
  <si>
    <t>FY 19</t>
  </si>
  <si>
    <t>FY 20</t>
  </si>
  <si>
    <t>FY 21</t>
  </si>
  <si>
    <t>FY 22</t>
  </si>
  <si>
    <t>Notes</t>
  </si>
  <si>
    <t>Fire</t>
  </si>
  <si>
    <t>P</t>
  </si>
  <si>
    <t>Ladder Truck Replacement</t>
  </si>
  <si>
    <t>1A</t>
  </si>
  <si>
    <t>1B</t>
  </si>
  <si>
    <t>E1</t>
  </si>
  <si>
    <t>2B</t>
  </si>
  <si>
    <t>Below Capital Threshold</t>
  </si>
  <si>
    <t>Funding Summary</t>
  </si>
  <si>
    <t>Tax Levy</t>
  </si>
  <si>
    <t>Grants</t>
  </si>
  <si>
    <t>Chapter 90</t>
  </si>
  <si>
    <t>Gifts</t>
  </si>
  <si>
    <t>Golf</t>
  </si>
  <si>
    <t>Public Works</t>
  </si>
  <si>
    <t>5 Year Road Maintenance Plan</t>
  </si>
  <si>
    <t>Ch. 90</t>
  </si>
  <si>
    <t>TBD</t>
  </si>
  <si>
    <t>PUBLIC WORKS SUB-TOTAL</t>
  </si>
  <si>
    <t>Planning</t>
  </si>
  <si>
    <t>Walkway Reconstruction Bank Street Center to Rte 28</t>
  </si>
  <si>
    <t>Walkway Reconstruction Rte 28 SAQ to Harwichport</t>
  </si>
  <si>
    <t>Admin</t>
  </si>
  <si>
    <t xml:space="preserve"> </t>
  </si>
  <si>
    <t>ADMIN SUB-TOTAL</t>
  </si>
  <si>
    <t>Rec &amp; Youth</t>
  </si>
  <si>
    <t>Bank Street Beach parking Lot Paving /Overlay</t>
  </si>
  <si>
    <t>Pleasant Road Beach Parking Lot Paving/Overlay</t>
  </si>
  <si>
    <t>Water</t>
  </si>
  <si>
    <t>RECREATION AND YOUTH SUB-TOTAL</t>
  </si>
  <si>
    <t>FIRE SUB-TOTAL</t>
  </si>
  <si>
    <t>GOLF SUB-TOTAL</t>
  </si>
  <si>
    <t>PLANNING SUB-TOTAL</t>
  </si>
  <si>
    <t>WATER SUB-TOTAL</t>
  </si>
  <si>
    <t xml:space="preserve">Police </t>
  </si>
  <si>
    <t>POLICE SUB-TOTAL</t>
  </si>
  <si>
    <t>Harbormaster</t>
  </si>
  <si>
    <t>1C</t>
  </si>
  <si>
    <t>Allen Harbor Jetty Reconstruction Study and Construction</t>
  </si>
  <si>
    <t>HARBORMASTER SUB-TOTAL</t>
  </si>
  <si>
    <t>Library</t>
  </si>
  <si>
    <t>Library Interior Modifications/Renovations</t>
  </si>
  <si>
    <t>A</t>
  </si>
  <si>
    <t>LIBRARY SUB-TOTAL</t>
  </si>
  <si>
    <t>Wychmere Outer Harbor Dredging</t>
  </si>
  <si>
    <t>Conservation</t>
  </si>
  <si>
    <t>CONSERVATION SUB-TOTAL</t>
  </si>
  <si>
    <t>Community Center</t>
  </si>
  <si>
    <t>COMMUNITY CENTER SUB-TOTAL</t>
  </si>
  <si>
    <t>Wastewater</t>
  </si>
  <si>
    <t>WASTEWATER SUB-TOTAL</t>
  </si>
  <si>
    <t>GRAND TOTALS</t>
  </si>
  <si>
    <t>Community Preservation Funds</t>
  </si>
  <si>
    <t>Natural Resources</t>
  </si>
  <si>
    <t>NATURAL RESOURCES SUB-TOTAL</t>
  </si>
  <si>
    <t>3B</t>
  </si>
  <si>
    <t>Herring River Ramp Replacement</t>
  </si>
  <si>
    <t>Evaluate Phosphorus issues in Seymour Pond &amp; Action</t>
  </si>
  <si>
    <t>Pleasant Lake Avenue Tank Rehabilitation</t>
  </si>
  <si>
    <t>Engineering for Asbestos Pipe Project</t>
  </si>
  <si>
    <t>Construction/Renovation Asbestos Pipe Project</t>
  </si>
  <si>
    <t>Confirmation Total</t>
  </si>
  <si>
    <t>Enterprise Account (Water)</t>
  </si>
  <si>
    <t>FC</t>
  </si>
  <si>
    <t>DE</t>
  </si>
  <si>
    <t>Borrowing within Prop 2 1/2</t>
  </si>
  <si>
    <t>FY 23</t>
  </si>
  <si>
    <t>Basement Constructions of Public Records Storage</t>
  </si>
  <si>
    <t>Station 2 Building Upgrade (Construction)</t>
  </si>
  <si>
    <t>Vehicle Replacements ( Excavator FY18 and Equipment in FY 23)</t>
  </si>
  <si>
    <t>BOS/CPC</t>
  </si>
  <si>
    <t>Approved</t>
  </si>
  <si>
    <t>ADMINISTRATION</t>
  </si>
  <si>
    <t>COMMUNITY CENTER</t>
  </si>
  <si>
    <t>CONSERVATION</t>
  </si>
  <si>
    <t>FIRE</t>
  </si>
  <si>
    <t>GOLF</t>
  </si>
  <si>
    <t>HARBORMASTER</t>
  </si>
  <si>
    <t>LIBRARY</t>
  </si>
  <si>
    <t>NATURAL RESOURCES</t>
  </si>
  <si>
    <t>PLANNING</t>
  </si>
  <si>
    <t>POLICE</t>
  </si>
  <si>
    <t>PUBLIC WORKS</t>
  </si>
  <si>
    <t>REC &amp; YOUTH</t>
  </si>
  <si>
    <t>WASTEWATER</t>
  </si>
  <si>
    <t>WATER</t>
  </si>
  <si>
    <t>Harbor</t>
  </si>
  <si>
    <t>Nat. Resources</t>
  </si>
  <si>
    <t>Police</t>
  </si>
  <si>
    <t>TOTAL</t>
  </si>
  <si>
    <t>Water E.</t>
  </si>
  <si>
    <t>Excludes Items under $50K</t>
  </si>
  <si>
    <t>FY 24</t>
  </si>
  <si>
    <t>Two Year Plan in Place for Reuse of Middle School Building on Sisson</t>
  </si>
  <si>
    <t>Demolition of Former West Harwich School on Bells Neck</t>
  </si>
  <si>
    <t>Keep land Gen. Mun. Use</t>
  </si>
  <si>
    <t>Pumper Truck Replacement Scheduled</t>
  </si>
  <si>
    <t>Wixon Dock Landside Improvements</t>
  </si>
  <si>
    <t>Study - Wychmere Outer Harbor Jetty</t>
  </si>
  <si>
    <t>Electronic Sign Board</t>
  </si>
  <si>
    <t>Vehicle Listing (FY 18 to 24) Summary</t>
  </si>
  <si>
    <t>Pet Crematory</t>
  </si>
  <si>
    <t>Cahoon Road Beach Restroom</t>
  </si>
  <si>
    <t>North portion in FY 22/24</t>
  </si>
  <si>
    <t>CWMP Implementation Services</t>
  </si>
  <si>
    <t>Harwich Artificial Reef (Additional Project)</t>
  </si>
  <si>
    <t>Brooks Park Phase V - Comprehensive Light Plan</t>
  </si>
  <si>
    <t>Sand Pond Restrooms and Playground Improvements</t>
  </si>
  <si>
    <t>Red River Beach Restroom Renovations</t>
  </si>
  <si>
    <r>
      <rPr>
        <b/>
        <i/>
        <sz val="11"/>
        <color theme="1"/>
        <rFont val="Calibri"/>
        <family val="2"/>
        <scheme val="minor"/>
      </rPr>
      <t>Placeholder ONLY</t>
    </r>
    <r>
      <rPr>
        <i/>
        <sz val="11"/>
        <color theme="1"/>
        <rFont val="Calibri"/>
        <family val="2"/>
        <scheme val="minor"/>
      </rPr>
      <t xml:space="preserve"> </t>
    </r>
  </si>
  <si>
    <t>ENGINEERING</t>
  </si>
  <si>
    <t>Engineering</t>
  </si>
  <si>
    <t>MS4 Municipal Surface Drainage Plan and Improvements</t>
  </si>
  <si>
    <t>ENGINEERING SUB-TOTAL</t>
  </si>
  <si>
    <t>Cons./Engine.</t>
  </si>
  <si>
    <t>Under 50K</t>
  </si>
  <si>
    <t>DE*</t>
  </si>
  <si>
    <t>CWMP PHASE 3</t>
  </si>
  <si>
    <t>Capital Budget Items</t>
  </si>
  <si>
    <t>Chamber of Commerce</t>
  </si>
  <si>
    <t>Libraries</t>
  </si>
  <si>
    <t>Cultural Council</t>
  </si>
  <si>
    <t>Available Balance</t>
  </si>
  <si>
    <t>Tie-In Costs to Pipes and Pump Station to Chatham</t>
  </si>
  <si>
    <t>Operating Budget Small Capital Items</t>
  </si>
  <si>
    <t>TOTAL ALLOCATED</t>
  </si>
  <si>
    <t>Golf Course Irrigation Update and System Rebuild</t>
  </si>
  <si>
    <t>Prior Years Unpaid Bills</t>
  </si>
  <si>
    <t>GRAND TOTAL SEVEN YEARS</t>
  </si>
  <si>
    <t>Monomoy Capital Assessment</t>
  </si>
  <si>
    <t>OPEB</t>
  </si>
  <si>
    <t>Snow and Ice</t>
  </si>
  <si>
    <t>TOWN OF HARWICH CAPITAL BUDGET REQUEST SUMMARY (FY 19 TO 25)</t>
  </si>
  <si>
    <t>FY 25</t>
  </si>
  <si>
    <t>Original 9/22/2017</t>
  </si>
  <si>
    <t xml:space="preserve">Cemetery </t>
  </si>
  <si>
    <t>Cemetery SUB-TOTAL</t>
  </si>
  <si>
    <t>$345KSteel Building $141K Cont</t>
  </si>
  <si>
    <t>Cemetery Rev.</t>
  </si>
  <si>
    <t>Mount Pleasant Cemetery Gravestone Conservation</t>
  </si>
  <si>
    <t>BLP 500 M2 Animal Cremation Retort (Cremation Device)</t>
  </si>
  <si>
    <t>Computer Replacement Entire Building</t>
  </si>
  <si>
    <t>Preservation of the Judah Eldredge Property</t>
  </si>
  <si>
    <t>Facility Main.-DPW</t>
  </si>
  <si>
    <t>Update and Replace the Town's Energy Management System for HVAC (All)</t>
  </si>
  <si>
    <t>Library Preservation (Supplemental Appropriation for Exterior of Building)</t>
  </si>
  <si>
    <t>Highway Barn Metal Roof- Insulation</t>
  </si>
  <si>
    <t>Brooks Library Roof</t>
  </si>
  <si>
    <t>Record Storage in Community Center (See Community Center)</t>
  </si>
  <si>
    <t>Community Center Fence</t>
  </si>
  <si>
    <t>Community Center Condensing Units</t>
  </si>
  <si>
    <t>FACILITY MAINTENANCE SUB-TOTAL</t>
  </si>
  <si>
    <t>Under $50K</t>
  </si>
  <si>
    <t>Library Boiler Replacement</t>
  </si>
  <si>
    <t>Community Center  Boiler</t>
  </si>
  <si>
    <t>Albro/Brooks Academy Boilers</t>
  </si>
  <si>
    <t>Police and Fire Radio System (Phase Implementation of Units)</t>
  </si>
  <si>
    <t>Ambulance Replacement Program</t>
  </si>
  <si>
    <t>Landscape Reclamation and Major Tree Removal</t>
  </si>
  <si>
    <t>Golf Fees</t>
  </si>
  <si>
    <t>Landscape and Hardscape &amp; Operational/Safety Projects in Traffic Config.</t>
  </si>
  <si>
    <t>Build New Cart Path (Hole #12, FY 19;#10 FY20, #6 FY 20 ($24K) #1 FY 21)</t>
  </si>
  <si>
    <t xml:space="preserve">New Tee Box Improvements (#11 in Fy 20), </t>
  </si>
  <si>
    <t>Supplement Saquatucket Harbor Landside Renovations and Improvements</t>
  </si>
  <si>
    <t>2C</t>
  </si>
  <si>
    <t>Library Preservation and Digitization of Harwich Oracle Newspaper</t>
  </si>
  <si>
    <t>Ford F-150 for Natural Resources Dept</t>
  </si>
  <si>
    <t>Housing Trust/PT Housing Coordinator</t>
  </si>
  <si>
    <t>Digital Fingerprint Machine (Normal Replacement)</t>
  </si>
  <si>
    <t>Johnston Sweeper Body - Highway #30</t>
  </si>
  <si>
    <t xml:space="preserve"> Ford F-350 Dump Truck - Park #16</t>
  </si>
  <si>
    <t>Ford F-250 Pick Up - Highway #23</t>
  </si>
  <si>
    <t>Ford F-350 Dump Truck - Cemetery  #18</t>
  </si>
  <si>
    <t>Whitehouse Field Scoreboard Replacement</t>
  </si>
  <si>
    <t>TOWN CLERK</t>
  </si>
  <si>
    <t>Town Clerk</t>
  </si>
  <si>
    <t>TOWN CLERK SUB-TOTAL</t>
  </si>
  <si>
    <t>Voting Machines - Updates and Enhancements</t>
  </si>
  <si>
    <t>CWMP P. 2</t>
  </si>
  <si>
    <t>Lower County Road Project (Waterline Service Replacement Work)</t>
  </si>
  <si>
    <t>2018 Ford Super Duty F-350 with Box (2 units in 2019)</t>
  </si>
  <si>
    <t>Total of Debt Exclusion Wastewater 2019</t>
  </si>
  <si>
    <t>* NOTE: THE WASTEWATER DEBT EXCLUSION IS A FULL AUTHORIZATION OF $22.43 MILLION VOTE</t>
  </si>
  <si>
    <t>THE IMA WITH CHATHAM, COLD BROOK PROJECT  AND DESIGN OF THE SYSTEM WERE INCLUDED IN FY 18</t>
  </si>
  <si>
    <t>Cem./Com.Ctr</t>
  </si>
  <si>
    <t>Rec. &amp; TC</t>
  </si>
  <si>
    <t>Facility Main.</t>
  </si>
  <si>
    <t>CEMETERY</t>
  </si>
  <si>
    <t>Roof Replacement- (See Facility Maintenance)</t>
  </si>
  <si>
    <t>Generator Replacement (See Facility Maintenance)</t>
  </si>
  <si>
    <t>Community Center HVAC Controls (Included below)</t>
  </si>
  <si>
    <t>Community Center Generator</t>
  </si>
  <si>
    <t xml:space="preserve">Budgetary Transfer from Existing Appropriation </t>
  </si>
  <si>
    <t>Carpet - (Community Center and Town Hall)</t>
  </si>
  <si>
    <t>Highway Barn Metal Roof- Insulation (See Facility Maintenance)</t>
  </si>
  <si>
    <t>Deputy Chief Vehicle Replacement</t>
  </si>
  <si>
    <t xml:space="preserve">Under $50K </t>
  </si>
  <si>
    <t>Phase Two - Townwide Radio System</t>
  </si>
  <si>
    <t>Air Pack Replacement Program - (Town Funded Portion)</t>
  </si>
  <si>
    <t>Air Pack Replacement Program - (Federal/State Grant Funded Portion)</t>
  </si>
  <si>
    <t>Supplemental Library Exterior Preservation (Funding Only)</t>
  </si>
  <si>
    <t xml:space="preserve">RPA - Reauthorized Previous Appropriation </t>
  </si>
  <si>
    <t>RPA</t>
  </si>
  <si>
    <t>See Note</t>
  </si>
  <si>
    <t>West Harwich Route 28 Design($100K in FY 19 &amp; Construction via Fed Funds)</t>
  </si>
  <si>
    <t>Lower County Road (Maintenance /Not Federal TIP Funds)</t>
  </si>
  <si>
    <t>Route 39/Pleasant Bay Road Roundabout (If Needed)</t>
  </si>
  <si>
    <t>Replacement of Bullet Resistant Vests (Federal 40% State ? Has been 40%)</t>
  </si>
  <si>
    <t>Replacement of Bullet Resistant Vests (Town Portion (Project 60%)</t>
  </si>
  <si>
    <t>Taser Replacement (5 year Program - 3 years to Pay)</t>
  </si>
  <si>
    <t>OB</t>
  </si>
  <si>
    <t>Other:</t>
  </si>
  <si>
    <t>OB - Operating Budget</t>
  </si>
  <si>
    <t>Debt Exclusion</t>
  </si>
  <si>
    <t>Pleasant Bay(South)Watershed Collection System Design and Construction</t>
  </si>
  <si>
    <t>FC - Free Cash</t>
  </si>
  <si>
    <t xml:space="preserve">Facility Maintenance Workshop Facility </t>
  </si>
  <si>
    <t>Non-Town/Private</t>
  </si>
  <si>
    <t>CPC Applications</t>
  </si>
  <si>
    <t>Pleasant Lake Avenue Crossing Lights</t>
  </si>
  <si>
    <t>CPC - Recreation</t>
  </si>
  <si>
    <t>CPC - Historic</t>
  </si>
  <si>
    <t>CPC-Historic</t>
  </si>
  <si>
    <t>CDP</t>
  </si>
  <si>
    <t>Community Development partnership - Cape Housing Institute</t>
  </si>
  <si>
    <t>CPC - Housing</t>
  </si>
  <si>
    <t>CPC-Housing</t>
  </si>
  <si>
    <t>CPC-Open Space</t>
  </si>
  <si>
    <t>CPC - OS</t>
  </si>
  <si>
    <t>93 &amp; 97 Main Street Route 28  (6 homes subsidy X $50K each)</t>
  </si>
  <si>
    <t>Habitat of Cape Cod</t>
  </si>
  <si>
    <t>CPC- Rec</t>
  </si>
  <si>
    <t>CPC- Rec (Supplemental Grant)</t>
  </si>
  <si>
    <t>Harwich Housing A.</t>
  </si>
  <si>
    <t>Buy Down Purchase Program</t>
  </si>
  <si>
    <t>TOTAL  CPC Requests</t>
  </si>
  <si>
    <t>Conservation/REOS</t>
  </si>
  <si>
    <t>Eldridge/Cornelius Pond Property - Conservation Restriction over 15 Acres</t>
  </si>
  <si>
    <t>CPC - Rec</t>
  </si>
  <si>
    <t>CPC - OS/Rec</t>
  </si>
  <si>
    <t>THE FY 19 APPRPRIATION IS TO CONSTRUCT THE PHASE TWO SYSTEM IN THE SOUTHERN AREA OF PLEASANT BAY WATERSHED.</t>
  </si>
  <si>
    <t>FREE CASH              Available Free Cash</t>
  </si>
  <si>
    <t>Available</t>
  </si>
  <si>
    <t>Open Sp.</t>
  </si>
  <si>
    <t>Historic</t>
  </si>
  <si>
    <t>Housing</t>
  </si>
  <si>
    <t>REQUEST</t>
  </si>
  <si>
    <t>TOTALS</t>
  </si>
  <si>
    <t>CPC - Rec.</t>
  </si>
  <si>
    <t>CPC -  Historic</t>
  </si>
  <si>
    <t>Hinckley's Pond Restoration and Public Access Area off of Route 124 (Pond)</t>
  </si>
  <si>
    <t>Hinckley's Pond Restoration and Public Access Area off of Route 124 (Rec)</t>
  </si>
  <si>
    <t xml:space="preserve">CPC-OS </t>
  </si>
  <si>
    <t>CPC- Rec.</t>
  </si>
  <si>
    <t>UND./Rec.</t>
  </si>
  <si>
    <t>CPC Variant from Requests to Available Funding</t>
  </si>
  <si>
    <t>CPC-Open Space (HCT $850K)</t>
  </si>
  <si>
    <t>Seaport Grant for Landside (Requested $1.0 m decision Pending Jan 2018)</t>
  </si>
  <si>
    <t>Garage Component Bid Separate</t>
  </si>
  <si>
    <t>ADA Grant related to SAQ Supplement (State Grant $250K Due by Nov 1)</t>
  </si>
  <si>
    <t>CPC Grant related to SAQ Supplement ($250K ADA Boardwalk)</t>
  </si>
  <si>
    <t>TIP Fed Grant</t>
  </si>
  <si>
    <t>West Harwich Route 28 Design(Construction via Fed Funds)</t>
  </si>
  <si>
    <t>Design Questions During Con.</t>
  </si>
  <si>
    <t>Incl. in 5-Yr Pl.</t>
  </si>
  <si>
    <t>Local Funding not TIP request</t>
  </si>
  <si>
    <t>Delay because other actions</t>
  </si>
  <si>
    <t>(Must be done before DPW)</t>
  </si>
  <si>
    <t>Treasure Chest Could be used</t>
  </si>
  <si>
    <t>Town or MassDOT</t>
  </si>
  <si>
    <t>T3R</t>
  </si>
  <si>
    <t>Community Preservation</t>
  </si>
  <si>
    <t>CPC - Historic (Housing?)</t>
  </si>
  <si>
    <t>Shore Stabilization/Jetty Extension Red River Beach</t>
  </si>
  <si>
    <t xml:space="preserve">Additional Appropriation </t>
  </si>
  <si>
    <t>Community Center Roof</t>
  </si>
  <si>
    <t>Improvements to Net at Driving Range</t>
  </si>
  <si>
    <t>SAQ Harbor North &amp; East Bulkhead (Offloading Area) Reconstruction</t>
  </si>
  <si>
    <t>Supplemental Library Exterior Preservation(See Facility Maintenance)</t>
  </si>
  <si>
    <t>Local Comprehensive Plan Update</t>
  </si>
  <si>
    <t>Ballistic Helmets</t>
  </si>
  <si>
    <t>2018 Ford Transit Passenger Wagon</t>
  </si>
  <si>
    <t>Restoration of Hinckley's Pond (See under Natural Resources)</t>
  </si>
  <si>
    <t>New Water Source North Harwich Exploration and Development (D&amp;C)</t>
  </si>
  <si>
    <t>Wells and Pump Access Asphalt Management Plan</t>
  </si>
  <si>
    <t>Harwich Center Initiative - Streetscape Only</t>
  </si>
  <si>
    <t>Potential TIP Funds</t>
  </si>
  <si>
    <t>Albro House - Status Assessment</t>
  </si>
  <si>
    <t>Stabilization</t>
  </si>
  <si>
    <t>*Available Revenue includes FY 2018 and Partial Fy 18 Collection and Turnbacks</t>
  </si>
  <si>
    <t>Admin.Rec.</t>
  </si>
  <si>
    <t>CPC Variant from Town Administrator Suggested Allocation</t>
  </si>
  <si>
    <t>Variant by Cat.</t>
  </si>
  <si>
    <t>CPC-OS/Un.</t>
  </si>
  <si>
    <t>(10/24/17*)</t>
  </si>
  <si>
    <t>CPC -  Un.</t>
  </si>
  <si>
    <t>CPC- Un</t>
  </si>
  <si>
    <t>Golf Maintenance Fund</t>
  </si>
  <si>
    <t>Cemetery Revenue (General Fund)</t>
  </si>
  <si>
    <t>GRAND TOTAL INCLUDING Non-Town</t>
  </si>
  <si>
    <t xml:space="preserve">Other </t>
  </si>
  <si>
    <t>Records Retention - Contracting out Records Review and Reduction (TH)</t>
  </si>
  <si>
    <t>Records Retention - Contracting out Records Review and Reduction (O)</t>
  </si>
  <si>
    <t>Cultural Center Operations Subsidy</t>
  </si>
  <si>
    <t>Revision #: 11/9/2017</t>
  </si>
  <si>
    <t>FY 21 Very Preliminary</t>
  </si>
  <si>
    <t>TA Preliminary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</si>
</sst>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theme="7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i/>
      <sz val="10.5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b/>
      <sz val="11"/>
      <color theme="6"/>
      <name val="Calibri"/>
      <family val="2"/>
      <scheme val="minor"/>
    </font>
    <font>
      <i/>
      <sz val="11"/>
      <color rgb="FF00B050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i/>
      <sz val="11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i/>
      <sz val="11"/>
      <color theme="5" tint="-0.249977111117893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164" fontId="0" fillId="0" borderId="0" xfId="1" applyNumberFormat="1" applyFont="1"/>
    <xf numFmtId="0" fontId="0" fillId="0" borderId="1" xfId="0" applyBorder="1"/>
    <xf numFmtId="0" fontId="0" fillId="0" borderId="2" xfId="0" applyBorder="1"/>
    <xf numFmtId="164" fontId="0" fillId="0" borderId="2" xfId="1" applyNumberFormat="1" applyFont="1" applyBorder="1"/>
    <xf numFmtId="0" fontId="0" fillId="0" borderId="0" xfId="0" applyBorder="1"/>
    <xf numFmtId="0" fontId="0" fillId="0" borderId="3" xfId="0" applyBorder="1"/>
    <xf numFmtId="164" fontId="2" fillId="2" borderId="0" xfId="1" applyNumberFormat="1" applyFont="1" applyFill="1"/>
    <xf numFmtId="164" fontId="3" fillId="2" borderId="0" xfId="1" applyNumberFormat="1" applyFont="1" applyFill="1" applyAlignment="1">
      <alignment horizontal="center"/>
    </xf>
    <xf numFmtId="164" fontId="0" fillId="2" borderId="2" xfId="1" applyNumberFormat="1" applyFont="1" applyFill="1" applyBorder="1"/>
    <xf numFmtId="164" fontId="0" fillId="2" borderId="0" xfId="1" applyNumberFormat="1" applyFont="1" applyFill="1" applyBorder="1"/>
    <xf numFmtId="0" fontId="0" fillId="0" borderId="0" xfId="0" applyFill="1" applyBorder="1"/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64" fontId="1" fillId="0" borderId="2" xfId="1" applyNumberFormat="1" applyFont="1" applyBorder="1" applyAlignment="1">
      <alignment horizontal="center"/>
    </xf>
    <xf numFmtId="164" fontId="1" fillId="2" borderId="2" xfId="1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0" fillId="0" borderId="0" xfId="1" applyNumberFormat="1" applyFont="1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2" xfId="0" applyFont="1" applyBorder="1" applyAlignment="1">
      <alignment horizontal="left"/>
    </xf>
    <xf numFmtId="164" fontId="0" fillId="0" borderId="2" xfId="1" applyNumberFormat="1" applyFont="1" applyBorder="1" applyAlignment="1">
      <alignment horizontal="left"/>
    </xf>
    <xf numFmtId="164" fontId="0" fillId="2" borderId="2" xfId="1" applyNumberFormat="1" applyFont="1" applyFill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/>
    <xf numFmtId="164" fontId="0" fillId="0" borderId="0" xfId="1" applyNumberFormat="1" applyFont="1" applyBorder="1" applyAlignment="1"/>
    <xf numFmtId="0" fontId="0" fillId="0" borderId="0" xfId="0" applyFont="1" applyAlignment="1"/>
    <xf numFmtId="0" fontId="0" fillId="0" borderId="0" xfId="0" applyFont="1" applyFill="1" applyBorder="1" applyAlignment="1"/>
    <xf numFmtId="0" fontId="0" fillId="0" borderId="1" xfId="0" applyFont="1" applyFill="1" applyBorder="1" applyAlignment="1"/>
    <xf numFmtId="0" fontId="0" fillId="0" borderId="2" xfId="0" applyFont="1" applyBorder="1" applyAlignment="1"/>
    <xf numFmtId="164" fontId="0" fillId="2" borderId="2" xfId="1" applyNumberFormat="1" applyFont="1" applyFill="1" applyBorder="1" applyAlignment="1"/>
    <xf numFmtId="0" fontId="0" fillId="0" borderId="3" xfId="0" applyFont="1" applyBorder="1" applyAlignment="1"/>
    <xf numFmtId="164" fontId="0" fillId="2" borderId="0" xfId="1" applyNumberFormat="1" applyFont="1" applyFill="1" applyBorder="1" applyAlignment="1"/>
    <xf numFmtId="0" fontId="4" fillId="0" borderId="1" xfId="0" applyFont="1" applyFill="1" applyBorder="1"/>
    <xf numFmtId="0" fontId="4" fillId="0" borderId="2" xfId="0" applyFont="1" applyBorder="1"/>
    <xf numFmtId="164" fontId="4" fillId="2" borderId="2" xfId="1" applyNumberFormat="1" applyFont="1" applyFill="1" applyBorder="1"/>
    <xf numFmtId="0" fontId="4" fillId="0" borderId="0" xfId="0" applyFont="1"/>
    <xf numFmtId="0" fontId="0" fillId="0" borderId="0" xfId="0" applyFill="1"/>
    <xf numFmtId="164" fontId="4" fillId="0" borderId="3" xfId="0" applyNumberFormat="1" applyFont="1" applyBorder="1"/>
    <xf numFmtId="164" fontId="0" fillId="0" borderId="0" xfId="1" applyNumberFormat="1" applyFont="1" applyFill="1"/>
    <xf numFmtId="164" fontId="0" fillId="0" borderId="2" xfId="1" applyNumberFormat="1" applyFont="1" applyFill="1" applyBorder="1"/>
    <xf numFmtId="0" fontId="0" fillId="0" borderId="0" xfId="0" applyFont="1" applyFill="1" applyAlignment="1">
      <alignment horizontal="left"/>
    </xf>
    <xf numFmtId="164" fontId="0" fillId="2" borderId="0" xfId="1" applyNumberFormat="1" applyFont="1" applyFill="1" applyBorder="1" applyAlignment="1">
      <alignment horizontal="left"/>
    </xf>
    <xf numFmtId="164" fontId="0" fillId="0" borderId="0" xfId="1" applyNumberFormat="1" applyFont="1" applyBorder="1" applyAlignment="1">
      <alignment horizontal="left"/>
    </xf>
    <xf numFmtId="0" fontId="8" fillId="0" borderId="0" xfId="0" applyFont="1" applyFill="1" applyBorder="1" applyAlignment="1"/>
    <xf numFmtId="0" fontId="8" fillId="0" borderId="0" xfId="0" applyFont="1" applyFill="1" applyBorder="1"/>
    <xf numFmtId="0" fontId="0" fillId="0" borderId="0" xfId="0" applyFont="1" applyFill="1" applyAlignment="1">
      <alignment horizontal="center"/>
    </xf>
    <xf numFmtId="164" fontId="0" fillId="0" borderId="0" xfId="1" applyNumberFormat="1" applyFont="1" applyFill="1" applyAlignment="1">
      <alignment horizontal="center"/>
    </xf>
    <xf numFmtId="164" fontId="0" fillId="0" borderId="0" xfId="1" applyNumberFormat="1" applyFont="1" applyFill="1" applyBorder="1" applyAlignment="1"/>
    <xf numFmtId="0" fontId="9" fillId="0" borderId="0" xfId="0" applyFont="1"/>
    <xf numFmtId="0" fontId="9" fillId="0" borderId="0" xfId="0" applyFont="1" applyAlignment="1">
      <alignment horizontal="center"/>
    </xf>
    <xf numFmtId="164" fontId="9" fillId="0" borderId="0" xfId="1" applyNumberFormat="1" applyFont="1" applyFill="1"/>
    <xf numFmtId="164" fontId="9" fillId="0" borderId="0" xfId="1" applyNumberFormat="1" applyFont="1"/>
    <xf numFmtId="14" fontId="9" fillId="0" borderId="0" xfId="0" applyNumberFormat="1" applyFont="1"/>
    <xf numFmtId="164" fontId="10" fillId="0" borderId="0" xfId="1" applyNumberFormat="1" applyFont="1" applyFill="1"/>
    <xf numFmtId="164" fontId="0" fillId="0" borderId="6" xfId="1" applyNumberFormat="1" applyFont="1" applyFill="1" applyBorder="1"/>
    <xf numFmtId="164" fontId="0" fillId="0" borderId="7" xfId="1" applyNumberFormat="1" applyFont="1" applyBorder="1"/>
    <xf numFmtId="164" fontId="0" fillId="0" borderId="8" xfId="1" applyNumberFormat="1" applyFont="1" applyBorder="1"/>
    <xf numFmtId="164" fontId="0" fillId="0" borderId="10" xfId="1" applyNumberFormat="1" applyFont="1" applyFill="1" applyBorder="1"/>
    <xf numFmtId="164" fontId="0" fillId="0" borderId="14" xfId="1" applyNumberFormat="1" applyFont="1" applyFill="1" applyBorder="1"/>
    <xf numFmtId="164" fontId="0" fillId="0" borderId="15" xfId="1" applyNumberFormat="1" applyFont="1" applyFill="1" applyBorder="1"/>
    <xf numFmtId="0" fontId="3" fillId="0" borderId="0" xfId="0" applyFont="1" applyFill="1" applyAlignment="1">
      <alignment horizontal="center"/>
    </xf>
    <xf numFmtId="0" fontId="13" fillId="0" borderId="0" xfId="0" applyFont="1"/>
    <xf numFmtId="0" fontId="14" fillId="0" borderId="0" xfId="0" applyFont="1"/>
    <xf numFmtId="0" fontId="16" fillId="0" borderId="0" xfId="0" applyFont="1"/>
    <xf numFmtId="0" fontId="18" fillId="0" borderId="0" xfId="0" applyFont="1"/>
    <xf numFmtId="0" fontId="21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164" fontId="8" fillId="0" borderId="0" xfId="1" applyNumberFormat="1" applyFont="1" applyFill="1"/>
    <xf numFmtId="0" fontId="17" fillId="0" borderId="0" xfId="0" applyFont="1"/>
    <xf numFmtId="164" fontId="17" fillId="0" borderId="0" xfId="1" applyNumberFormat="1" applyFont="1" applyFill="1"/>
    <xf numFmtId="164" fontId="20" fillId="0" borderId="0" xfId="1" applyNumberFormat="1" applyFont="1" applyFill="1"/>
    <xf numFmtId="164" fontId="16" fillId="0" borderId="0" xfId="1" applyNumberFormat="1" applyFont="1" applyFill="1"/>
    <xf numFmtId="0" fontId="19" fillId="0" borderId="0" xfId="0" applyFont="1"/>
    <xf numFmtId="164" fontId="19" fillId="0" borderId="0" xfId="1" applyNumberFormat="1" applyFont="1" applyFill="1"/>
    <xf numFmtId="0" fontId="22" fillId="0" borderId="0" xfId="0" applyFont="1" applyAlignment="1">
      <alignment horizontal="center"/>
    </xf>
    <xf numFmtId="164" fontId="13" fillId="0" borderId="0" xfId="1" applyNumberFormat="1" applyFont="1" applyFill="1"/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center"/>
    </xf>
    <xf numFmtId="164" fontId="8" fillId="0" borderId="5" xfId="1" applyNumberFormat="1" applyFont="1" applyFill="1" applyBorder="1"/>
    <xf numFmtId="164" fontId="2" fillId="0" borderId="0" xfId="1" applyNumberFormat="1" applyFont="1" applyFill="1"/>
    <xf numFmtId="0" fontId="15" fillId="0" borderId="0" xfId="0" applyFont="1"/>
    <xf numFmtId="164" fontId="15" fillId="0" borderId="0" xfId="1" applyNumberFormat="1" applyFont="1" applyFill="1"/>
    <xf numFmtId="164" fontId="21" fillId="0" borderId="0" xfId="1" applyNumberFormat="1" applyFont="1" applyFill="1"/>
    <xf numFmtId="164" fontId="18" fillId="0" borderId="0" xfId="1" applyNumberFormat="1" applyFont="1" applyFill="1"/>
    <xf numFmtId="164" fontId="8" fillId="0" borderId="3" xfId="1" applyNumberFormat="1" applyFont="1" applyFill="1" applyBorder="1"/>
    <xf numFmtId="164" fontId="8" fillId="0" borderId="2" xfId="1" applyNumberFormat="1" applyFont="1" applyFill="1" applyBorder="1"/>
    <xf numFmtId="0" fontId="0" fillId="0" borderId="0" xfId="0" applyAlignment="1">
      <alignment horizontal="right"/>
    </xf>
    <xf numFmtId="164" fontId="0" fillId="2" borderId="12" xfId="1" applyNumberFormat="1" applyFont="1" applyFill="1" applyBorder="1"/>
    <xf numFmtId="164" fontId="25" fillId="0" borderId="1" xfId="1" applyNumberFormat="1" applyFont="1" applyFill="1" applyBorder="1"/>
    <xf numFmtId="164" fontId="0" fillId="0" borderId="16" xfId="1" applyNumberFormat="1" applyFont="1" applyFill="1" applyBorder="1"/>
    <xf numFmtId="164" fontId="0" fillId="0" borderId="3" xfId="1" applyNumberFormat="1" applyFont="1" applyFill="1" applyBorder="1"/>
    <xf numFmtId="0" fontId="0" fillId="4" borderId="0" xfId="0" applyFont="1" applyFill="1" applyAlignment="1">
      <alignment horizontal="left"/>
    </xf>
    <xf numFmtId="164" fontId="0" fillId="4" borderId="0" xfId="1" applyNumberFormat="1" applyFont="1" applyFill="1" applyAlignment="1">
      <alignment horizontal="left"/>
    </xf>
    <xf numFmtId="164" fontId="0" fillId="4" borderId="0" xfId="1" applyNumberFormat="1" applyFont="1" applyFill="1" applyBorder="1" applyAlignment="1">
      <alignment horizontal="left"/>
    </xf>
    <xf numFmtId="0" fontId="0" fillId="4" borderId="0" xfId="0" applyFill="1"/>
    <xf numFmtId="164" fontId="0" fillId="4" borderId="0" xfId="1" applyNumberFormat="1" applyFont="1" applyFill="1" applyBorder="1"/>
    <xf numFmtId="0" fontId="0" fillId="0" borderId="0" xfId="0" applyFont="1" applyFill="1" applyAlignment="1"/>
    <xf numFmtId="0" fontId="0" fillId="0" borderId="0" xfId="0" applyFont="1" applyFill="1" applyBorder="1" applyAlignment="1">
      <alignment horizontal="left"/>
    </xf>
    <xf numFmtId="164" fontId="0" fillId="4" borderId="2" xfId="1" applyNumberFormat="1" applyFont="1" applyFill="1" applyBorder="1" applyAlignment="1">
      <alignment horizontal="left"/>
    </xf>
    <xf numFmtId="0" fontId="12" fillId="0" borderId="0" xfId="0" applyFont="1" applyFill="1" applyBorder="1"/>
    <xf numFmtId="164" fontId="0" fillId="0" borderId="0" xfId="0" applyNumberFormat="1" applyFill="1" applyBorder="1"/>
    <xf numFmtId="0" fontId="0" fillId="0" borderId="0" xfId="0" applyFont="1" applyFill="1" applyBorder="1"/>
    <xf numFmtId="164" fontId="1" fillId="0" borderId="0" xfId="1" applyNumberFormat="1" applyFont="1" applyFill="1" applyBorder="1"/>
    <xf numFmtId="0" fontId="0" fillId="0" borderId="0" xfId="0" applyFont="1" applyFill="1"/>
    <xf numFmtId="0" fontId="3" fillId="0" borderId="0" xfId="0" applyFont="1"/>
    <xf numFmtId="0" fontId="2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0" fillId="5" borderId="0" xfId="0" applyFont="1" applyFill="1" applyAlignment="1">
      <alignment horizontal="center"/>
    </xf>
    <xf numFmtId="0" fontId="0" fillId="5" borderId="0" xfId="0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left"/>
    </xf>
    <xf numFmtId="0" fontId="0" fillId="5" borderId="0" xfId="0" applyFont="1" applyFill="1" applyBorder="1" applyAlignment="1"/>
    <xf numFmtId="0" fontId="0" fillId="5" borderId="0" xfId="0" applyFont="1" applyFill="1" applyBorder="1" applyAlignment="1">
      <alignment horizontal="center"/>
    </xf>
    <xf numFmtId="0" fontId="0" fillId="5" borderId="2" xfId="0" applyFont="1" applyFill="1" applyBorder="1" applyAlignment="1">
      <alignment horizontal="center"/>
    </xf>
    <xf numFmtId="165" fontId="0" fillId="5" borderId="2" xfId="0" applyNumberFormat="1" applyFont="1" applyFill="1" applyBorder="1" applyAlignment="1">
      <alignment horizontal="center"/>
    </xf>
    <xf numFmtId="165" fontId="0" fillId="5" borderId="0" xfId="0" applyNumberFormat="1" applyFont="1" applyFill="1" applyBorder="1" applyAlignment="1">
      <alignment horizontal="center"/>
    </xf>
    <xf numFmtId="165" fontId="8" fillId="5" borderId="0" xfId="0" applyNumberFormat="1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5" borderId="2" xfId="0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/>
    </xf>
    <xf numFmtId="0" fontId="15" fillId="5" borderId="0" xfId="0" applyFont="1" applyFill="1" applyBorder="1" applyAlignment="1">
      <alignment horizontal="center"/>
    </xf>
    <xf numFmtId="0" fontId="19" fillId="5" borderId="0" xfId="0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164" fontId="2" fillId="6" borderId="0" xfId="1" applyNumberFormat="1" applyFont="1" applyFill="1"/>
    <xf numFmtId="164" fontId="3" fillId="6" borderId="0" xfId="1" applyNumberFormat="1" applyFont="1" applyFill="1" applyAlignment="1">
      <alignment horizontal="center"/>
    </xf>
    <xf numFmtId="164" fontId="0" fillId="6" borderId="0" xfId="1" applyNumberFormat="1" applyFont="1" applyFill="1" applyBorder="1"/>
    <xf numFmtId="164" fontId="0" fillId="6" borderId="15" xfId="1" applyNumberFormat="1" applyFont="1" applyFill="1" applyBorder="1"/>
    <xf numFmtId="164" fontId="0" fillId="7" borderId="15" xfId="1" applyNumberFormat="1" applyFont="1" applyFill="1" applyBorder="1"/>
    <xf numFmtId="164" fontId="2" fillId="8" borderId="0" xfId="1" applyNumberFormat="1" applyFont="1" applyFill="1"/>
    <xf numFmtId="164" fontId="3" fillId="8" borderId="0" xfId="1" applyNumberFormat="1" applyFont="1" applyFill="1" applyAlignment="1">
      <alignment horizontal="center"/>
    </xf>
    <xf numFmtId="164" fontId="0" fillId="8" borderId="0" xfId="1" applyNumberFormat="1" applyFont="1" applyFill="1" applyAlignment="1">
      <alignment horizontal="left"/>
    </xf>
    <xf numFmtId="164" fontId="0" fillId="8" borderId="0" xfId="1" applyNumberFormat="1" applyFont="1" applyFill="1" applyBorder="1"/>
    <xf numFmtId="164" fontId="1" fillId="8" borderId="2" xfId="1" applyNumberFormat="1" applyFont="1" applyFill="1" applyBorder="1" applyAlignment="1">
      <alignment horizontal="center"/>
    </xf>
    <xf numFmtId="164" fontId="0" fillId="8" borderId="0" xfId="1" applyNumberFormat="1" applyFont="1" applyFill="1" applyBorder="1" applyAlignment="1">
      <alignment horizontal="left"/>
    </xf>
    <xf numFmtId="164" fontId="0" fillId="8" borderId="0" xfId="1" applyNumberFormat="1" applyFont="1" applyFill="1" applyBorder="1" applyAlignment="1"/>
    <xf numFmtId="164" fontId="0" fillId="8" borderId="2" xfId="1" applyNumberFormat="1" applyFont="1" applyFill="1" applyBorder="1" applyAlignment="1"/>
    <xf numFmtId="164" fontId="0" fillId="8" borderId="0" xfId="1" applyNumberFormat="1" applyFont="1" applyFill="1" applyAlignment="1">
      <alignment horizontal="center"/>
    </xf>
    <xf numFmtId="164" fontId="0" fillId="8" borderId="2" xfId="1" applyNumberFormat="1" applyFont="1" applyFill="1" applyBorder="1" applyAlignment="1">
      <alignment horizontal="left"/>
    </xf>
    <xf numFmtId="164" fontId="0" fillId="8" borderId="0" xfId="1" applyNumberFormat="1" applyFont="1" applyFill="1"/>
    <xf numFmtId="164" fontId="0" fillId="8" borderId="2" xfId="1" applyNumberFormat="1" applyFont="1" applyFill="1" applyBorder="1"/>
    <xf numFmtId="164" fontId="1" fillId="8" borderId="0" xfId="1" applyNumberFormat="1" applyFont="1" applyFill="1" applyBorder="1"/>
    <xf numFmtId="164" fontId="0" fillId="8" borderId="15" xfId="1" applyNumberFormat="1" applyFont="1" applyFill="1" applyBorder="1"/>
    <xf numFmtId="164" fontId="0" fillId="8" borderId="17" xfId="1" applyNumberFormat="1" applyFont="1" applyFill="1" applyBorder="1"/>
    <xf numFmtId="164" fontId="4" fillId="8" borderId="2" xfId="1" applyNumberFormat="1" applyFont="1" applyFill="1" applyBorder="1"/>
    <xf numFmtId="164" fontId="0" fillId="8" borderId="6" xfId="1" applyNumberFormat="1" applyFont="1" applyFill="1" applyBorder="1"/>
    <xf numFmtId="164" fontId="0" fillId="8" borderId="9" xfId="1" applyNumberFormat="1" applyFont="1" applyFill="1" applyBorder="1"/>
    <xf numFmtId="164" fontId="0" fillId="8" borderId="1" xfId="1" applyNumberFormat="1" applyFont="1" applyFill="1" applyBorder="1"/>
    <xf numFmtId="164" fontId="3" fillId="6" borderId="15" xfId="1" applyNumberFormat="1" applyFont="1" applyFill="1" applyBorder="1" applyAlignment="1">
      <alignment horizontal="center"/>
    </xf>
    <xf numFmtId="164" fontId="2" fillId="7" borderId="14" xfId="1" applyNumberFormat="1" applyFont="1" applyFill="1" applyBorder="1"/>
    <xf numFmtId="164" fontId="3" fillId="7" borderId="15" xfId="1" applyNumberFormat="1" applyFont="1" applyFill="1" applyBorder="1" applyAlignment="1">
      <alignment horizontal="center"/>
    </xf>
    <xf numFmtId="164" fontId="0" fillId="7" borderId="15" xfId="1" applyNumberFormat="1" applyFont="1" applyFill="1" applyBorder="1" applyAlignment="1">
      <alignment horizontal="left"/>
    </xf>
    <xf numFmtId="164" fontId="1" fillId="7" borderId="16" xfId="1" applyNumberFormat="1" applyFont="1" applyFill="1" applyBorder="1" applyAlignment="1">
      <alignment horizontal="center"/>
    </xf>
    <xf numFmtId="164" fontId="0" fillId="7" borderId="15" xfId="1" applyNumberFormat="1" applyFont="1" applyFill="1" applyBorder="1" applyAlignment="1"/>
    <xf numFmtId="164" fontId="15" fillId="7" borderId="15" xfId="1" applyNumberFormat="1" applyFont="1" applyFill="1" applyBorder="1" applyAlignment="1"/>
    <xf numFmtId="164" fontId="0" fillId="7" borderId="16" xfId="1" applyNumberFormat="1" applyFont="1" applyFill="1" applyBorder="1" applyAlignment="1"/>
    <xf numFmtId="164" fontId="0" fillId="7" borderId="15" xfId="1" applyNumberFormat="1" applyFont="1" applyFill="1" applyBorder="1" applyAlignment="1">
      <alignment horizontal="center"/>
    </xf>
    <xf numFmtId="164" fontId="0" fillId="7" borderId="16" xfId="1" applyNumberFormat="1" applyFont="1" applyFill="1" applyBorder="1" applyAlignment="1">
      <alignment horizontal="left"/>
    </xf>
    <xf numFmtId="164" fontId="18" fillId="7" borderId="15" xfId="1" applyNumberFormat="1" applyFont="1" applyFill="1" applyBorder="1"/>
    <xf numFmtId="164" fontId="0" fillId="7" borderId="16" xfId="1" applyNumberFormat="1" applyFont="1" applyFill="1" applyBorder="1"/>
    <xf numFmtId="164" fontId="19" fillId="7" borderId="15" xfId="1" applyNumberFormat="1" applyFont="1" applyFill="1" applyBorder="1"/>
    <xf numFmtId="164" fontId="7" fillId="7" borderId="15" xfId="1" applyNumberFormat="1" applyFont="1" applyFill="1" applyBorder="1"/>
    <xf numFmtId="164" fontId="20" fillId="7" borderId="15" xfId="1" applyNumberFormat="1" applyFont="1" applyFill="1" applyBorder="1"/>
    <xf numFmtId="164" fontId="14" fillId="7" borderId="15" xfId="1" applyNumberFormat="1" applyFont="1" applyFill="1" applyBorder="1"/>
    <xf numFmtId="164" fontId="8" fillId="7" borderId="15" xfId="1" applyNumberFormat="1" applyFont="1" applyFill="1" applyBorder="1"/>
    <xf numFmtId="164" fontId="24" fillId="7" borderId="15" xfId="1" applyNumberFormat="1" applyFont="1" applyFill="1" applyBorder="1"/>
    <xf numFmtId="164" fontId="15" fillId="7" borderId="15" xfId="1" applyNumberFormat="1" applyFont="1" applyFill="1" applyBorder="1"/>
    <xf numFmtId="164" fontId="1" fillId="7" borderId="15" xfId="1" applyNumberFormat="1" applyFont="1" applyFill="1" applyBorder="1"/>
    <xf numFmtId="164" fontId="23" fillId="7" borderId="15" xfId="1" applyNumberFormat="1" applyFont="1" applyFill="1" applyBorder="1"/>
    <xf numFmtId="164" fontId="10" fillId="7" borderId="15" xfId="1" applyNumberFormat="1" applyFont="1" applyFill="1" applyBorder="1"/>
    <xf numFmtId="164" fontId="10" fillId="7" borderId="16" xfId="1" applyNumberFormat="1" applyFont="1" applyFill="1" applyBorder="1"/>
    <xf numFmtId="164" fontId="13" fillId="7" borderId="15" xfId="1" applyNumberFormat="1" applyFont="1" applyFill="1" applyBorder="1"/>
    <xf numFmtId="164" fontId="4" fillId="7" borderId="16" xfId="1" applyNumberFormat="1" applyFont="1" applyFill="1" applyBorder="1"/>
    <xf numFmtId="164" fontId="2" fillId="9" borderId="14" xfId="1" applyNumberFormat="1" applyFont="1" applyFill="1" applyBorder="1"/>
    <xf numFmtId="164" fontId="3" fillId="9" borderId="15" xfId="1" applyNumberFormat="1" applyFont="1" applyFill="1" applyBorder="1" applyAlignment="1">
      <alignment horizontal="center"/>
    </xf>
    <xf numFmtId="164" fontId="0" fillId="9" borderId="15" xfId="1" applyNumberFormat="1" applyFont="1" applyFill="1" applyBorder="1" applyAlignment="1">
      <alignment horizontal="left"/>
    </xf>
    <xf numFmtId="164" fontId="0" fillId="9" borderId="15" xfId="1" applyNumberFormat="1" applyFont="1" applyFill="1" applyBorder="1"/>
    <xf numFmtId="164" fontId="1" fillId="9" borderId="16" xfId="1" applyNumberFormat="1" applyFont="1" applyFill="1" applyBorder="1" applyAlignment="1">
      <alignment horizontal="center"/>
    </xf>
    <xf numFmtId="164" fontId="0" fillId="9" borderId="15" xfId="1" applyNumberFormat="1" applyFont="1" applyFill="1" applyBorder="1" applyAlignment="1"/>
    <xf numFmtId="164" fontId="0" fillId="9" borderId="16" xfId="1" applyNumberFormat="1" applyFont="1" applyFill="1" applyBorder="1" applyAlignment="1"/>
    <xf numFmtId="164" fontId="0" fillId="9" borderId="15" xfId="1" applyNumberFormat="1" applyFont="1" applyFill="1" applyBorder="1" applyAlignment="1">
      <alignment horizontal="center"/>
    </xf>
    <xf numFmtId="164" fontId="0" fillId="9" borderId="16" xfId="1" applyNumberFormat="1" applyFont="1" applyFill="1" applyBorder="1" applyAlignment="1">
      <alignment horizontal="left"/>
    </xf>
    <xf numFmtId="164" fontId="18" fillId="9" borderId="15" xfId="1" applyNumberFormat="1" applyFont="1" applyFill="1" applyBorder="1"/>
    <xf numFmtId="164" fontId="0" fillId="9" borderId="16" xfId="1" applyNumberFormat="1" applyFont="1" applyFill="1" applyBorder="1"/>
    <xf numFmtId="164" fontId="19" fillId="9" borderId="15" xfId="1" applyNumberFormat="1" applyFont="1" applyFill="1" applyBorder="1"/>
    <xf numFmtId="164" fontId="20" fillId="9" borderId="15" xfId="1" applyNumberFormat="1" applyFont="1" applyFill="1" applyBorder="1"/>
    <xf numFmtId="164" fontId="7" fillId="9" borderId="15" xfId="1" applyNumberFormat="1" applyFont="1" applyFill="1" applyBorder="1"/>
    <xf numFmtId="164" fontId="11" fillId="9" borderId="15" xfId="1" applyNumberFormat="1" applyFont="1" applyFill="1" applyBorder="1"/>
    <xf numFmtId="164" fontId="14" fillId="9" borderId="15" xfId="1" applyNumberFormat="1" applyFont="1" applyFill="1" applyBorder="1"/>
    <xf numFmtId="164" fontId="1" fillId="9" borderId="15" xfId="1" applyNumberFormat="1" applyFont="1" applyFill="1" applyBorder="1"/>
    <xf numFmtId="164" fontId="13" fillId="9" borderId="15" xfId="1" applyNumberFormat="1" applyFont="1" applyFill="1" applyBorder="1"/>
    <xf numFmtId="164" fontId="6" fillId="9" borderId="15" xfId="1" applyNumberFormat="1" applyFont="1" applyFill="1" applyBorder="1"/>
    <xf numFmtId="164" fontId="4" fillId="9" borderId="16" xfId="1" applyNumberFormat="1" applyFont="1" applyFill="1" applyBorder="1"/>
    <xf numFmtId="0" fontId="9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8" fillId="0" borderId="5" xfId="0" applyFont="1" applyBorder="1" applyAlignment="1">
      <alignment horizontal="left"/>
    </xf>
    <xf numFmtId="0" fontId="0" fillId="6" borderId="0" xfId="0" applyFill="1" applyBorder="1"/>
    <xf numFmtId="0" fontId="0" fillId="6" borderId="0" xfId="0" applyFill="1" applyBorder="1" applyAlignment="1">
      <alignment horizontal="left"/>
    </xf>
    <xf numFmtId="0" fontId="2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" fillId="6" borderId="0" xfId="0" applyFont="1" applyFill="1" applyAlignment="1">
      <alignment horizontal="left"/>
    </xf>
    <xf numFmtId="0" fontId="2" fillId="6" borderId="0" xfId="0" applyFont="1" applyFill="1"/>
    <xf numFmtId="0" fontId="2" fillId="6" borderId="0" xfId="0" applyFont="1" applyFill="1" applyAlignment="1">
      <alignment horizontal="left"/>
    </xf>
    <xf numFmtId="164" fontId="0" fillId="0" borderId="3" xfId="0" applyNumberFormat="1" applyBorder="1"/>
    <xf numFmtId="164" fontId="9" fillId="0" borderId="0" xfId="1" applyNumberFormat="1" applyFont="1" applyFill="1" applyAlignment="1">
      <alignment horizontal="left"/>
    </xf>
    <xf numFmtId="0" fontId="15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2" fillId="6" borderId="0" xfId="0" applyFont="1" applyFill="1" applyBorder="1" applyAlignment="1">
      <alignment horizontal="left"/>
    </xf>
    <xf numFmtId="0" fontId="19" fillId="0" borderId="0" xfId="0" applyFont="1" applyFill="1" applyAlignment="1">
      <alignment horizontal="left"/>
    </xf>
    <xf numFmtId="0" fontId="19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1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164" fontId="8" fillId="0" borderId="0" xfId="1" applyNumberFormat="1" applyFont="1" applyAlignment="1">
      <alignment horizontal="left"/>
    </xf>
    <xf numFmtId="164" fontId="0" fillId="0" borderId="0" xfId="1" applyNumberFormat="1" applyFont="1" applyFill="1" applyAlignment="1">
      <alignment horizontal="left"/>
    </xf>
    <xf numFmtId="164" fontId="0" fillId="0" borderId="0" xfId="0" applyNumberFormat="1" applyAlignment="1">
      <alignment horizontal="left"/>
    </xf>
    <xf numFmtId="164" fontId="0" fillId="0" borderId="2" xfId="1" applyNumberFormat="1" applyFont="1" applyFill="1" applyBorder="1" applyAlignment="1"/>
    <xf numFmtId="164" fontId="0" fillId="0" borderId="2" xfId="1" applyNumberFormat="1" applyFont="1" applyFill="1" applyBorder="1" applyAlignment="1">
      <alignment horizontal="left"/>
    </xf>
    <xf numFmtId="164" fontId="0" fillId="0" borderId="0" xfId="1" applyNumberFormat="1" applyFont="1" applyFill="1" applyBorder="1" applyAlignment="1">
      <alignment horizontal="left"/>
    </xf>
    <xf numFmtId="164" fontId="0" fillId="0" borderId="15" xfId="1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164" fontId="1" fillId="0" borderId="15" xfId="1" applyNumberFormat="1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64" fontId="0" fillId="0" borderId="15" xfId="1" applyNumberFormat="1" applyFont="1" applyFill="1" applyBorder="1" applyAlignment="1"/>
    <xf numFmtId="165" fontId="0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Alignment="1">
      <alignment horizontal="left"/>
    </xf>
    <xf numFmtId="164" fontId="3" fillId="0" borderId="15" xfId="1" applyNumberFormat="1" applyFont="1" applyFill="1" applyBorder="1" applyAlignment="1">
      <alignment horizontal="center"/>
    </xf>
    <xf numFmtId="164" fontId="3" fillId="0" borderId="0" xfId="1" applyNumberFormat="1" applyFont="1" applyFill="1" applyAlignment="1">
      <alignment horizontal="center"/>
    </xf>
    <xf numFmtId="164" fontId="0" fillId="0" borderId="0" xfId="1" applyNumberFormat="1" applyFont="1" applyFill="1" applyAlignment="1"/>
    <xf numFmtId="164" fontId="0" fillId="0" borderId="14" xfId="1" applyNumberFormat="1" applyFont="1" applyFill="1" applyBorder="1" applyAlignment="1">
      <alignment horizontal="left"/>
    </xf>
    <xf numFmtId="164" fontId="0" fillId="0" borderId="8" xfId="1" applyNumberFormat="1" applyFont="1" applyFill="1" applyBorder="1"/>
    <xf numFmtId="0" fontId="0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0" fontId="28" fillId="0" borderId="0" xfId="0" applyFont="1" applyFill="1"/>
    <xf numFmtId="0" fontId="27" fillId="0" borderId="0" xfId="0" applyFont="1"/>
    <xf numFmtId="0" fontId="20" fillId="0" borderId="0" xfId="0" applyFont="1"/>
    <xf numFmtId="0" fontId="8" fillId="5" borderId="0" xfId="0" applyFont="1" applyFill="1" applyAlignment="1">
      <alignment horizontal="left"/>
    </xf>
    <xf numFmtId="164" fontId="8" fillId="9" borderId="15" xfId="1" applyNumberFormat="1" applyFont="1" applyFill="1" applyBorder="1" applyAlignment="1">
      <alignment horizontal="left"/>
    </xf>
    <xf numFmtId="164" fontId="8" fillId="7" borderId="15" xfId="1" applyNumberFormat="1" applyFont="1" applyFill="1" applyBorder="1" applyAlignment="1">
      <alignment horizontal="left"/>
    </xf>
    <xf numFmtId="164" fontId="8" fillId="2" borderId="0" xfId="1" applyNumberFormat="1" applyFont="1" applyFill="1" applyAlignment="1">
      <alignment horizontal="left"/>
    </xf>
    <xf numFmtId="164" fontId="8" fillId="8" borderId="0" xfId="1" applyNumberFormat="1" applyFont="1" applyFill="1" applyAlignment="1">
      <alignment horizontal="left"/>
    </xf>
    <xf numFmtId="0" fontId="17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164" fontId="1" fillId="0" borderId="16" xfId="1" applyNumberFormat="1" applyFont="1" applyFill="1" applyBorder="1" applyAlignment="1">
      <alignment horizontal="center"/>
    </xf>
    <xf numFmtId="164" fontId="1" fillId="0" borderId="2" xfId="1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3" xfId="0" applyFill="1" applyBorder="1"/>
    <xf numFmtId="0" fontId="8" fillId="0" borderId="1" xfId="0" applyFont="1" applyFill="1" applyBorder="1"/>
    <xf numFmtId="0" fontId="8" fillId="0" borderId="2" xfId="0" applyFont="1" applyFill="1" applyBorder="1"/>
    <xf numFmtId="164" fontId="0" fillId="9" borderId="0" xfId="1" applyNumberFormat="1" applyFont="1" applyFill="1" applyBorder="1"/>
    <xf numFmtId="164" fontId="0" fillId="7" borderId="0" xfId="1" applyNumberFormat="1" applyFont="1" applyFill="1" applyBorder="1"/>
    <xf numFmtId="164" fontId="0" fillId="9" borderId="2" xfId="1" applyNumberFormat="1" applyFont="1" applyFill="1" applyBorder="1"/>
    <xf numFmtId="164" fontId="0" fillId="7" borderId="2" xfId="1" applyNumberFormat="1" applyFont="1" applyFill="1" applyBorder="1"/>
    <xf numFmtId="164" fontId="10" fillId="0" borderId="3" xfId="1" applyNumberFormat="1" applyFont="1" applyFill="1" applyBorder="1"/>
    <xf numFmtId="164" fontId="10" fillId="0" borderId="8" xfId="1" applyNumberFormat="1" applyFont="1" applyFill="1" applyBorder="1"/>
    <xf numFmtId="0" fontId="0" fillId="0" borderId="9" xfId="0" applyBorder="1" applyAlignment="1">
      <alignment horizontal="center"/>
    </xf>
    <xf numFmtId="164" fontId="10" fillId="0" borderId="10" xfId="1" applyNumberFormat="1" applyFont="1" applyFill="1" applyBorder="1"/>
    <xf numFmtId="0" fontId="8" fillId="0" borderId="1" xfId="0" applyFont="1" applyBorder="1" applyAlignment="1">
      <alignment horizontal="center"/>
    </xf>
    <xf numFmtId="164" fontId="2" fillId="0" borderId="3" xfId="1" applyNumberFormat="1" applyFont="1" applyFill="1" applyBorder="1"/>
    <xf numFmtId="0" fontId="8" fillId="0" borderId="6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164" fontId="29" fillId="0" borderId="8" xfId="1" applyNumberFormat="1" applyFont="1" applyFill="1" applyBorder="1"/>
    <xf numFmtId="0" fontId="11" fillId="0" borderId="9" xfId="0" applyFont="1" applyBorder="1" applyAlignment="1">
      <alignment horizontal="center"/>
    </xf>
    <xf numFmtId="164" fontId="29" fillId="0" borderId="10" xfId="1" applyNumberFormat="1" applyFont="1" applyFill="1" applyBorder="1"/>
    <xf numFmtId="0" fontId="11" fillId="0" borderId="11" xfId="0" applyFont="1" applyBorder="1" applyAlignment="1">
      <alignment horizontal="center"/>
    </xf>
    <xf numFmtId="164" fontId="29" fillId="0" borderId="13" xfId="1" applyNumberFormat="1" applyFont="1" applyFill="1" applyBorder="1"/>
    <xf numFmtId="0" fontId="17" fillId="0" borderId="1" xfId="0" applyFont="1" applyBorder="1" applyAlignment="1">
      <alignment horizontal="center"/>
    </xf>
    <xf numFmtId="164" fontId="30" fillId="0" borderId="3" xfId="1" applyNumberFormat="1" applyFont="1" applyFill="1" applyBorder="1"/>
    <xf numFmtId="0" fontId="31" fillId="0" borderId="6" xfId="0" applyFont="1" applyBorder="1" applyAlignment="1">
      <alignment horizontal="center"/>
    </xf>
    <xf numFmtId="164" fontId="32" fillId="0" borderId="8" xfId="1" applyNumberFormat="1" applyFont="1" applyFill="1" applyBorder="1"/>
    <xf numFmtId="0" fontId="33" fillId="0" borderId="9" xfId="0" applyFont="1" applyBorder="1" applyAlignment="1">
      <alignment horizontal="center"/>
    </xf>
    <xf numFmtId="164" fontId="32" fillId="0" borderId="10" xfId="1" applyNumberFormat="1" applyFont="1" applyFill="1" applyBorder="1"/>
    <xf numFmtId="0" fontId="31" fillId="0" borderId="1" xfId="0" applyFont="1" applyBorder="1" applyAlignment="1">
      <alignment horizontal="center"/>
    </xf>
    <xf numFmtId="164" fontId="34" fillId="0" borderId="3" xfId="1" applyNumberFormat="1" applyFont="1" applyFill="1" applyBorder="1"/>
    <xf numFmtId="0" fontId="2" fillId="0" borderId="6" xfId="0" applyFont="1" applyBorder="1" applyAlignment="1">
      <alignment horizontal="right"/>
    </xf>
    <xf numFmtId="0" fontId="0" fillId="0" borderId="7" xfId="0" applyBorder="1" applyAlignment="1">
      <alignment horizontal="left"/>
    </xf>
    <xf numFmtId="164" fontId="8" fillId="0" borderId="8" xfId="1" applyNumberFormat="1" applyFont="1" applyBorder="1" applyAlignment="1">
      <alignment horizontal="left"/>
    </xf>
    <xf numFmtId="0" fontId="0" fillId="0" borderId="9" xfId="0" applyBorder="1" applyAlignment="1">
      <alignment horizontal="right"/>
    </xf>
    <xf numFmtId="164" fontId="0" fillId="0" borderId="10" xfId="1" applyNumberFormat="1" applyFont="1" applyBorder="1" applyAlignment="1">
      <alignment horizontal="left"/>
    </xf>
    <xf numFmtId="0" fontId="0" fillId="0" borderId="9" xfId="0" applyFont="1" applyBorder="1" applyAlignment="1">
      <alignment horizontal="right"/>
    </xf>
    <xf numFmtId="164" fontId="0" fillId="0" borderId="10" xfId="1" applyNumberFormat="1" applyFont="1" applyFill="1" applyBorder="1" applyAlignment="1">
      <alignment horizontal="left"/>
    </xf>
    <xf numFmtId="0" fontId="26" fillId="0" borderId="9" xfId="0" applyFont="1" applyBorder="1" applyAlignment="1">
      <alignment horizontal="right"/>
    </xf>
    <xf numFmtId="0" fontId="26" fillId="0" borderId="0" xfId="0" applyFont="1" applyBorder="1" applyAlignment="1">
      <alignment horizontal="left"/>
    </xf>
    <xf numFmtId="164" fontId="26" fillId="0" borderId="10" xfId="1" applyNumberFormat="1" applyFont="1" applyFill="1" applyBorder="1" applyAlignment="1">
      <alignment horizontal="left"/>
    </xf>
    <xf numFmtId="164" fontId="0" fillId="3" borderId="10" xfId="0" applyNumberFormat="1" applyFill="1" applyBorder="1" applyAlignment="1">
      <alignment horizontal="left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left"/>
    </xf>
    <xf numFmtId="164" fontId="0" fillId="0" borderId="13" xfId="0" applyNumberFormat="1" applyBorder="1" applyAlignment="1">
      <alignment horizontal="left"/>
    </xf>
    <xf numFmtId="164" fontId="0" fillId="0" borderId="9" xfId="1" applyNumberFormat="1" applyFont="1" applyFill="1" applyBorder="1"/>
    <xf numFmtId="164" fontId="0" fillId="0" borderId="11" xfId="1" applyNumberFormat="1" applyFont="1" applyFill="1" applyBorder="1"/>
    <xf numFmtId="164" fontId="0" fillId="0" borderId="13" xfId="1" applyNumberFormat="1" applyFont="1" applyFill="1" applyBorder="1"/>
    <xf numFmtId="164" fontId="0" fillId="0" borderId="12" xfId="1" applyNumberFormat="1" applyFont="1" applyFill="1" applyBorder="1"/>
    <xf numFmtId="164" fontId="10" fillId="0" borderId="0" xfId="1" applyNumberFormat="1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35" fillId="0" borderId="0" xfId="0" applyFont="1" applyFill="1" applyBorder="1" applyAlignment="1">
      <alignment horizontal="left"/>
    </xf>
    <xf numFmtId="0" fontId="11" fillId="3" borderId="9" xfId="0" applyFont="1" applyFill="1" applyBorder="1" applyAlignment="1">
      <alignment horizontal="center"/>
    </xf>
    <xf numFmtId="164" fontId="29" fillId="3" borderId="10" xfId="1" applyNumberFormat="1" applyFont="1" applyFill="1" applyBorder="1"/>
    <xf numFmtId="0" fontId="33" fillId="3" borderId="9" xfId="0" applyFont="1" applyFill="1" applyBorder="1" applyAlignment="1">
      <alignment horizontal="center"/>
    </xf>
    <xf numFmtId="164" fontId="32" fillId="3" borderId="10" xfId="1" applyNumberFormat="1" applyFont="1" applyFill="1" applyBorder="1"/>
    <xf numFmtId="0" fontId="15" fillId="0" borderId="0" xfId="0" applyFont="1" applyFill="1" applyAlignment="1">
      <alignment horizontal="left"/>
    </xf>
    <xf numFmtId="164" fontId="10" fillId="8" borderId="0" xfId="1" applyNumberFormat="1" applyFont="1" applyFill="1" applyAlignment="1">
      <alignment horizontal="left"/>
    </xf>
    <xf numFmtId="164" fontId="36" fillId="9" borderId="15" xfId="1" applyNumberFormat="1" applyFont="1" applyFill="1" applyBorder="1"/>
    <xf numFmtId="164" fontId="7" fillId="9" borderId="15" xfId="1" applyNumberFormat="1" applyFont="1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164" fontId="7" fillId="9" borderId="15" xfId="1" applyNumberFormat="1" applyFont="1" applyFill="1" applyBorder="1" applyAlignment="1"/>
    <xf numFmtId="164" fontId="37" fillId="9" borderId="15" xfId="1" applyNumberFormat="1" applyFont="1" applyFill="1" applyBorder="1" applyAlignment="1">
      <alignment horizontal="left"/>
    </xf>
    <xf numFmtId="164" fontId="20" fillId="9" borderId="15" xfId="1" applyNumberFormat="1" applyFont="1" applyFill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14" fillId="0" borderId="0" xfId="0" applyFont="1" applyFill="1" applyAlignment="1">
      <alignment horizontal="left"/>
    </xf>
    <xf numFmtId="164" fontId="7" fillId="9" borderId="16" xfId="1" applyNumberFormat="1" applyFont="1" applyFill="1" applyBorder="1"/>
    <xf numFmtId="0" fontId="5" fillId="0" borderId="0" xfId="0" applyFont="1" applyBorder="1" applyAlignment="1">
      <alignment horizontal="left"/>
    </xf>
    <xf numFmtId="0" fontId="36" fillId="0" borderId="0" xfId="0" applyFont="1" applyFill="1" applyBorder="1" applyAlignment="1">
      <alignment horizontal="left"/>
    </xf>
    <xf numFmtId="0" fontId="36" fillId="0" borderId="1" xfId="0" applyFont="1" applyBorder="1" applyAlignment="1">
      <alignment horizontal="right"/>
    </xf>
    <xf numFmtId="164" fontId="8" fillId="9" borderId="2" xfId="1" applyNumberFormat="1" applyFont="1" applyFill="1" applyBorder="1"/>
    <xf numFmtId="0" fontId="38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CAPITAL</a:t>
            </a:r>
            <a:r>
              <a:rPr lang="en-US" baseline="0"/>
              <a:t> REQUEST BY DEPARTMENT FY19 TO FY 25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Sheet1!$G$187</c:f>
              <c:strCache>
                <c:ptCount val="1"/>
                <c:pt idx="0">
                  <c:v>Admin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Sheet1!$H$186:$O$186</c:f>
              <c:strCache>
                <c:ptCount val="7"/>
                <c:pt idx="0">
                  <c:v>FY 19</c:v>
                </c:pt>
                <c:pt idx="1">
                  <c:v>FY 20</c:v>
                </c:pt>
                <c:pt idx="2">
                  <c:v>FY 21</c:v>
                </c:pt>
                <c:pt idx="3">
                  <c:v>FY 22</c:v>
                </c:pt>
                <c:pt idx="4">
                  <c:v>FY 23</c:v>
                </c:pt>
                <c:pt idx="5">
                  <c:v>FY 24</c:v>
                </c:pt>
                <c:pt idx="6">
                  <c:v>FY 25</c:v>
                </c:pt>
              </c:strCache>
            </c:strRef>
          </c:cat>
          <c:val>
            <c:numRef>
              <c:f>Sheet1!$H$187:$O$187</c:f>
              <c:numCache>
                <c:formatCode>_("$"* #,##0_);_("$"* \(#,##0\);_("$"* "-"??_);_(@_)</c:formatCode>
                <c:ptCount val="7"/>
                <c:pt idx="0">
                  <c:v>282500</c:v>
                </c:pt>
                <c:pt idx="1">
                  <c:v>281000</c:v>
                </c:pt>
                <c:pt idx="2">
                  <c:v>550000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Sheet1!$G$188</c:f>
              <c:strCache>
                <c:ptCount val="1"/>
                <c:pt idx="0">
                  <c:v>Cem./Com.Ctr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Sheet1!$H$186:$O$186</c:f>
              <c:strCache>
                <c:ptCount val="7"/>
                <c:pt idx="0">
                  <c:v>FY 19</c:v>
                </c:pt>
                <c:pt idx="1">
                  <c:v>FY 20</c:v>
                </c:pt>
                <c:pt idx="2">
                  <c:v>FY 21</c:v>
                </c:pt>
                <c:pt idx="3">
                  <c:v>FY 22</c:v>
                </c:pt>
                <c:pt idx="4">
                  <c:v>FY 23</c:v>
                </c:pt>
                <c:pt idx="5">
                  <c:v>FY 24</c:v>
                </c:pt>
                <c:pt idx="6">
                  <c:v>FY 25</c:v>
                </c:pt>
              </c:strCache>
            </c:strRef>
          </c:cat>
          <c:val>
            <c:numRef>
              <c:f>Sheet1!$H$188:$O$188</c:f>
              <c:numCache>
                <c:formatCode>_("$"* #,##0_);_("$"* \(#,##0\);_("$"* "-"??_);_(@_)</c:formatCode>
                <c:ptCount val="7"/>
                <c:pt idx="0">
                  <c:v>702578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Sheet1!$G$189</c:f>
              <c:strCache>
                <c:ptCount val="1"/>
                <c:pt idx="0">
                  <c:v>Cons./Engine.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Sheet1!$H$186:$O$186</c:f>
              <c:strCache>
                <c:ptCount val="7"/>
                <c:pt idx="0">
                  <c:v>FY 19</c:v>
                </c:pt>
                <c:pt idx="1">
                  <c:v>FY 20</c:v>
                </c:pt>
                <c:pt idx="2">
                  <c:v>FY 21</c:v>
                </c:pt>
                <c:pt idx="3">
                  <c:v>FY 22</c:v>
                </c:pt>
                <c:pt idx="4">
                  <c:v>FY 23</c:v>
                </c:pt>
                <c:pt idx="5">
                  <c:v>FY 24</c:v>
                </c:pt>
                <c:pt idx="6">
                  <c:v>FY 25</c:v>
                </c:pt>
              </c:strCache>
            </c:strRef>
          </c:cat>
          <c:val>
            <c:numRef>
              <c:f>Sheet1!$H$189:$O$189</c:f>
              <c:numCache>
                <c:formatCode>_("$"* #,##0_);_("$"* \(#,##0\);_("$"* "-"??_);_(@_)</c:formatCode>
                <c:ptCount val="7"/>
                <c:pt idx="0">
                  <c:v>621000</c:v>
                </c:pt>
                <c:pt idx="1">
                  <c:v>100000</c:v>
                </c:pt>
                <c:pt idx="2">
                  <c:v>250000</c:v>
                </c:pt>
                <c:pt idx="3">
                  <c:v>250000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Sheet1!$G$191</c:f>
              <c:strCache>
                <c:ptCount val="1"/>
                <c:pt idx="0">
                  <c:v>Fire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Sheet1!$H$186:$O$186</c:f>
              <c:strCache>
                <c:ptCount val="7"/>
                <c:pt idx="0">
                  <c:v>FY 19</c:v>
                </c:pt>
                <c:pt idx="1">
                  <c:v>FY 20</c:v>
                </c:pt>
                <c:pt idx="2">
                  <c:v>FY 21</c:v>
                </c:pt>
                <c:pt idx="3">
                  <c:v>FY 22</c:v>
                </c:pt>
                <c:pt idx="4">
                  <c:v>FY 23</c:v>
                </c:pt>
                <c:pt idx="5">
                  <c:v>FY 24</c:v>
                </c:pt>
                <c:pt idx="6">
                  <c:v>FY 25</c:v>
                </c:pt>
              </c:strCache>
            </c:strRef>
          </c:cat>
          <c:val>
            <c:numRef>
              <c:f>Sheet1!$H$191:$O$191</c:f>
              <c:numCache>
                <c:formatCode>_("$"* #,##0_);_("$"* \(#,##0\);_("$"* "-"??_);_(@_)</c:formatCode>
                <c:ptCount val="7"/>
                <c:pt idx="0">
                  <c:v>6588000</c:v>
                </c:pt>
                <c:pt idx="1">
                  <c:v>900000</c:v>
                </c:pt>
                <c:pt idx="2">
                  <c:v>557500</c:v>
                </c:pt>
                <c:pt idx="3">
                  <c:v>1550000</c:v>
                </c:pt>
                <c:pt idx="4">
                  <c:v>575375</c:v>
                </c:pt>
                <c:pt idx="5">
                  <c:v>200000</c:v>
                </c:pt>
                <c:pt idx="6">
                  <c:v>394145</c:v>
                </c:pt>
              </c:numCache>
            </c:numRef>
          </c:val>
        </c:ser>
        <c:ser>
          <c:idx val="4"/>
          <c:order val="4"/>
          <c:tx>
            <c:strRef>
              <c:f>Sheet1!$G$192</c:f>
              <c:strCache>
                <c:ptCount val="1"/>
                <c:pt idx="0">
                  <c:v>Golf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Sheet1!$H$186:$O$186</c:f>
              <c:strCache>
                <c:ptCount val="7"/>
                <c:pt idx="0">
                  <c:v>FY 19</c:v>
                </c:pt>
                <c:pt idx="1">
                  <c:v>FY 20</c:v>
                </c:pt>
                <c:pt idx="2">
                  <c:v>FY 21</c:v>
                </c:pt>
                <c:pt idx="3">
                  <c:v>FY 22</c:v>
                </c:pt>
                <c:pt idx="4">
                  <c:v>FY 23</c:v>
                </c:pt>
                <c:pt idx="5">
                  <c:v>FY 24</c:v>
                </c:pt>
                <c:pt idx="6">
                  <c:v>FY 25</c:v>
                </c:pt>
              </c:strCache>
            </c:strRef>
          </c:cat>
          <c:val>
            <c:numRef>
              <c:f>Sheet1!$H$192:$O$192</c:f>
              <c:numCache>
                <c:formatCode>_("$"* #,##0_);_("$"* \(#,##0\);_("$"* "-"??_);_(@_)</c:formatCode>
                <c:ptCount val="7"/>
                <c:pt idx="0">
                  <c:v>109000</c:v>
                </c:pt>
                <c:pt idx="1">
                  <c:v>183000</c:v>
                </c:pt>
                <c:pt idx="2">
                  <c:v>88000</c:v>
                </c:pt>
                <c:pt idx="3">
                  <c:v>80000</c:v>
                </c:pt>
                <c:pt idx="4">
                  <c:v>50000</c:v>
                </c:pt>
                <c:pt idx="5">
                  <c:v>50000</c:v>
                </c:pt>
                <c:pt idx="6">
                  <c:v>0</c:v>
                </c:pt>
              </c:numCache>
            </c:numRef>
          </c:val>
        </c:ser>
        <c:ser>
          <c:idx val="5"/>
          <c:order val="5"/>
          <c:tx>
            <c:strRef>
              <c:f>Sheet1!$G$193</c:f>
              <c:strCache>
                <c:ptCount val="1"/>
                <c:pt idx="0">
                  <c:v>Harbor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Sheet1!$H$186:$O$186</c:f>
              <c:strCache>
                <c:ptCount val="7"/>
                <c:pt idx="0">
                  <c:v>FY 19</c:v>
                </c:pt>
                <c:pt idx="1">
                  <c:v>FY 20</c:v>
                </c:pt>
                <c:pt idx="2">
                  <c:v>FY 21</c:v>
                </c:pt>
                <c:pt idx="3">
                  <c:v>FY 22</c:v>
                </c:pt>
                <c:pt idx="4">
                  <c:v>FY 23</c:v>
                </c:pt>
                <c:pt idx="5">
                  <c:v>FY 24</c:v>
                </c:pt>
                <c:pt idx="6">
                  <c:v>FY 25</c:v>
                </c:pt>
              </c:strCache>
            </c:strRef>
          </c:cat>
          <c:val>
            <c:numRef>
              <c:f>Sheet1!$H$193:$O$193</c:f>
              <c:numCache>
                <c:formatCode>_("$"* #,##0_);_("$"* \(#,##0\);_("$"* "-"??_);_(@_)</c:formatCode>
                <c:ptCount val="7"/>
                <c:pt idx="0">
                  <c:v>956000</c:v>
                </c:pt>
                <c:pt idx="1">
                  <c:v>50000</c:v>
                </c:pt>
                <c:pt idx="2">
                  <c:v>200000</c:v>
                </c:pt>
                <c:pt idx="3">
                  <c:v>2000000</c:v>
                </c:pt>
                <c:pt idx="4">
                  <c:v>1000000</c:v>
                </c:pt>
                <c:pt idx="5">
                  <c:v>500000</c:v>
                </c:pt>
                <c:pt idx="6">
                  <c:v>75000</c:v>
                </c:pt>
              </c:numCache>
            </c:numRef>
          </c:val>
        </c:ser>
        <c:ser>
          <c:idx val="6"/>
          <c:order val="6"/>
          <c:tx>
            <c:strRef>
              <c:f>Sheet1!$G$194</c:f>
              <c:strCache>
                <c:ptCount val="1"/>
                <c:pt idx="0">
                  <c:v>Library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Sheet1!$H$186:$O$186</c:f>
              <c:strCache>
                <c:ptCount val="7"/>
                <c:pt idx="0">
                  <c:v>FY 19</c:v>
                </c:pt>
                <c:pt idx="1">
                  <c:v>FY 20</c:v>
                </c:pt>
                <c:pt idx="2">
                  <c:v>FY 21</c:v>
                </c:pt>
                <c:pt idx="3">
                  <c:v>FY 22</c:v>
                </c:pt>
                <c:pt idx="4">
                  <c:v>FY 23</c:v>
                </c:pt>
                <c:pt idx="5">
                  <c:v>FY 24</c:v>
                </c:pt>
                <c:pt idx="6">
                  <c:v>FY 25</c:v>
                </c:pt>
              </c:strCache>
            </c:strRef>
          </c:cat>
          <c:val>
            <c:numRef>
              <c:f>Sheet1!$H$194:$O$194</c:f>
              <c:numCache>
                <c:formatCode>_("$"* #,##0_);_("$"* \(#,##0\);_("$"* "-"??_);_(@_)</c:formatCode>
                <c:ptCount val="7"/>
                <c:pt idx="0">
                  <c:v>10340</c:v>
                </c:pt>
                <c:pt idx="1">
                  <c:v>0</c:v>
                </c:pt>
                <c:pt idx="2">
                  <c:v>100000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7"/>
          <c:order val="7"/>
          <c:tx>
            <c:strRef>
              <c:f>Sheet1!$G$195</c:f>
              <c:strCache>
                <c:ptCount val="1"/>
                <c:pt idx="0">
                  <c:v>Nat. Resources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Sheet1!$H$186:$O$186</c:f>
              <c:strCache>
                <c:ptCount val="7"/>
                <c:pt idx="0">
                  <c:v>FY 19</c:v>
                </c:pt>
                <c:pt idx="1">
                  <c:v>FY 20</c:v>
                </c:pt>
                <c:pt idx="2">
                  <c:v>FY 21</c:v>
                </c:pt>
                <c:pt idx="3">
                  <c:v>FY 22</c:v>
                </c:pt>
                <c:pt idx="4">
                  <c:v>FY 23</c:v>
                </c:pt>
                <c:pt idx="5">
                  <c:v>FY 24</c:v>
                </c:pt>
                <c:pt idx="6">
                  <c:v>FY 25</c:v>
                </c:pt>
              </c:strCache>
            </c:strRef>
          </c:cat>
          <c:val>
            <c:numRef>
              <c:f>Sheet1!$H$195:$O$195</c:f>
              <c:numCache>
                <c:formatCode>_("$"* #,##0_);_("$"* \(#,##0\);_("$"* "-"??_);_(@_)</c:formatCode>
                <c:ptCount val="7"/>
                <c:pt idx="0">
                  <c:v>704103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8"/>
          <c:order val="8"/>
          <c:tx>
            <c:strRef>
              <c:f>Sheet1!$G$196</c:f>
              <c:strCache>
                <c:ptCount val="1"/>
                <c:pt idx="0">
                  <c:v>Planning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Sheet1!$H$186:$O$186</c:f>
              <c:strCache>
                <c:ptCount val="7"/>
                <c:pt idx="0">
                  <c:v>FY 19</c:v>
                </c:pt>
                <c:pt idx="1">
                  <c:v>FY 20</c:v>
                </c:pt>
                <c:pt idx="2">
                  <c:v>FY 21</c:v>
                </c:pt>
                <c:pt idx="3">
                  <c:v>FY 22</c:v>
                </c:pt>
                <c:pt idx="4">
                  <c:v>FY 23</c:v>
                </c:pt>
                <c:pt idx="5">
                  <c:v>FY 24</c:v>
                </c:pt>
                <c:pt idx="6">
                  <c:v>FY 25</c:v>
                </c:pt>
              </c:strCache>
            </c:strRef>
          </c:cat>
          <c:val>
            <c:numRef>
              <c:f>Sheet1!$H$196:$O$196</c:f>
              <c:numCache>
                <c:formatCode>_("$"* #,##0_);_("$"* \(#,##0\);_("$"* "-"??_);_(@_)</c:formatCode>
                <c:ptCount val="7"/>
                <c:pt idx="0">
                  <c:v>500000</c:v>
                </c:pt>
                <c:pt idx="1">
                  <c:v>200000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9"/>
          <c:order val="9"/>
          <c:tx>
            <c:strRef>
              <c:f>Sheet1!$G$197</c:f>
              <c:strCache>
                <c:ptCount val="1"/>
                <c:pt idx="0">
                  <c:v>Police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Sheet1!$H$186:$O$186</c:f>
              <c:strCache>
                <c:ptCount val="7"/>
                <c:pt idx="0">
                  <c:v>FY 19</c:v>
                </c:pt>
                <c:pt idx="1">
                  <c:v>FY 20</c:v>
                </c:pt>
                <c:pt idx="2">
                  <c:v>FY 21</c:v>
                </c:pt>
                <c:pt idx="3">
                  <c:v>FY 22</c:v>
                </c:pt>
                <c:pt idx="4">
                  <c:v>FY 23</c:v>
                </c:pt>
                <c:pt idx="5">
                  <c:v>FY 24</c:v>
                </c:pt>
                <c:pt idx="6">
                  <c:v>FY 25</c:v>
                </c:pt>
              </c:strCache>
            </c:strRef>
          </c:cat>
          <c:val>
            <c:numRef>
              <c:f>Sheet1!$H$197:$O$197</c:f>
              <c:numCache>
                <c:formatCode>_("$"* #,##0_);_("$"* \(#,##0\);_("$"* "-"??_);_(@_)</c:formatCode>
                <c:ptCount val="7"/>
                <c:pt idx="0">
                  <c:v>36000</c:v>
                </c:pt>
                <c:pt idx="1">
                  <c:v>13700</c:v>
                </c:pt>
                <c:pt idx="2">
                  <c:v>14400</c:v>
                </c:pt>
                <c:pt idx="3">
                  <c:v>30000</c:v>
                </c:pt>
                <c:pt idx="4">
                  <c:v>40000</c:v>
                </c:pt>
                <c:pt idx="5">
                  <c:v>61000</c:v>
                </c:pt>
                <c:pt idx="6">
                  <c:v>35000</c:v>
                </c:pt>
              </c:numCache>
            </c:numRef>
          </c:val>
        </c:ser>
        <c:ser>
          <c:idx val="10"/>
          <c:order val="10"/>
          <c:tx>
            <c:strRef>
              <c:f>Sheet1!$G$198</c:f>
              <c:strCache>
                <c:ptCount val="1"/>
                <c:pt idx="0">
                  <c:v>Public Works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Sheet1!$H$186:$O$186</c:f>
              <c:strCache>
                <c:ptCount val="7"/>
                <c:pt idx="0">
                  <c:v>FY 19</c:v>
                </c:pt>
                <c:pt idx="1">
                  <c:v>FY 20</c:v>
                </c:pt>
                <c:pt idx="2">
                  <c:v>FY 21</c:v>
                </c:pt>
                <c:pt idx="3">
                  <c:v>FY 22</c:v>
                </c:pt>
                <c:pt idx="4">
                  <c:v>FY 23</c:v>
                </c:pt>
                <c:pt idx="5">
                  <c:v>FY 24</c:v>
                </c:pt>
                <c:pt idx="6">
                  <c:v>FY 25</c:v>
                </c:pt>
              </c:strCache>
            </c:strRef>
          </c:cat>
          <c:val>
            <c:numRef>
              <c:f>Sheet1!$H$198:$O$198</c:f>
              <c:numCache>
                <c:formatCode>_("$"* #,##0_);_("$"* \(#,##0\);_("$"* "-"??_);_(@_)</c:formatCode>
                <c:ptCount val="7"/>
                <c:pt idx="0">
                  <c:v>1740000</c:v>
                </c:pt>
                <c:pt idx="1">
                  <c:v>6270210</c:v>
                </c:pt>
                <c:pt idx="2">
                  <c:v>2419125</c:v>
                </c:pt>
                <c:pt idx="3">
                  <c:v>7366072</c:v>
                </c:pt>
                <c:pt idx="4">
                  <c:v>1725000</c:v>
                </c:pt>
                <c:pt idx="5">
                  <c:v>320000</c:v>
                </c:pt>
                <c:pt idx="6">
                  <c:v>405000</c:v>
                </c:pt>
              </c:numCache>
            </c:numRef>
          </c:val>
        </c:ser>
        <c:ser>
          <c:idx val="11"/>
          <c:order val="11"/>
          <c:tx>
            <c:strRef>
              <c:f>Sheet1!$G$199</c:f>
              <c:strCache>
                <c:ptCount val="1"/>
                <c:pt idx="0">
                  <c:v>Rec. &amp; TC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Sheet1!$H$186:$O$186</c:f>
              <c:strCache>
                <c:ptCount val="7"/>
                <c:pt idx="0">
                  <c:v>FY 19</c:v>
                </c:pt>
                <c:pt idx="1">
                  <c:v>FY 20</c:v>
                </c:pt>
                <c:pt idx="2">
                  <c:v>FY 21</c:v>
                </c:pt>
                <c:pt idx="3">
                  <c:v>FY 22</c:v>
                </c:pt>
                <c:pt idx="4">
                  <c:v>FY 23</c:v>
                </c:pt>
                <c:pt idx="5">
                  <c:v>FY 24</c:v>
                </c:pt>
                <c:pt idx="6">
                  <c:v>FY 25</c:v>
                </c:pt>
              </c:strCache>
            </c:strRef>
          </c:cat>
          <c:val>
            <c:numRef>
              <c:f>Sheet1!$H$199:$O$199</c:f>
              <c:numCache>
                <c:formatCode>_("$"* #,##0_);_("$"* \(#,##0\);_("$"* "-"??_);_(@_)</c:formatCode>
                <c:ptCount val="7"/>
                <c:pt idx="0">
                  <c:v>546500</c:v>
                </c:pt>
                <c:pt idx="1">
                  <c:v>80000</c:v>
                </c:pt>
                <c:pt idx="2">
                  <c:v>125000</c:v>
                </c:pt>
                <c:pt idx="3">
                  <c:v>144500</c:v>
                </c:pt>
                <c:pt idx="4">
                  <c:v>125000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2"/>
          <c:order val="12"/>
          <c:tx>
            <c:strRef>
              <c:f>Sheet1!$G$200</c:f>
              <c:strCache>
                <c:ptCount val="1"/>
                <c:pt idx="0">
                  <c:v>Wastewater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Sheet1!$H$186:$O$186</c:f>
              <c:strCache>
                <c:ptCount val="7"/>
                <c:pt idx="0">
                  <c:v>FY 19</c:v>
                </c:pt>
                <c:pt idx="1">
                  <c:v>FY 20</c:v>
                </c:pt>
                <c:pt idx="2">
                  <c:v>FY 21</c:v>
                </c:pt>
                <c:pt idx="3">
                  <c:v>FY 22</c:v>
                </c:pt>
                <c:pt idx="4">
                  <c:v>FY 23</c:v>
                </c:pt>
                <c:pt idx="5">
                  <c:v>FY 24</c:v>
                </c:pt>
                <c:pt idx="6">
                  <c:v>FY 25</c:v>
                </c:pt>
              </c:strCache>
            </c:strRef>
          </c:cat>
          <c:val>
            <c:numRef>
              <c:f>Sheet1!$H$200:$O$200</c:f>
              <c:numCache>
                <c:formatCode>_("$"* #,##0_);_("$"* \(#,##0\);_("$"* "-"??_);_(@_)</c:formatCode>
                <c:ptCount val="7"/>
                <c:pt idx="0">
                  <c:v>22450000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840000</c:v>
                </c:pt>
                <c:pt idx="5">
                  <c:v>12860000</c:v>
                </c:pt>
                <c:pt idx="6">
                  <c:v>0</c:v>
                </c:pt>
              </c:numCache>
            </c:numRef>
          </c:val>
        </c:ser>
        <c:ser>
          <c:idx val="13"/>
          <c:order val="13"/>
          <c:tx>
            <c:strRef>
              <c:f>Sheet1!$G$201</c:f>
              <c:strCache>
                <c:ptCount val="1"/>
                <c:pt idx="0">
                  <c:v>Water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Sheet1!$H$186:$O$186</c:f>
              <c:strCache>
                <c:ptCount val="7"/>
                <c:pt idx="0">
                  <c:v>FY 19</c:v>
                </c:pt>
                <c:pt idx="1">
                  <c:v>FY 20</c:v>
                </c:pt>
                <c:pt idx="2">
                  <c:v>FY 21</c:v>
                </c:pt>
                <c:pt idx="3">
                  <c:v>FY 22</c:v>
                </c:pt>
                <c:pt idx="4">
                  <c:v>FY 23</c:v>
                </c:pt>
                <c:pt idx="5">
                  <c:v>FY 24</c:v>
                </c:pt>
                <c:pt idx="6">
                  <c:v>FY 25</c:v>
                </c:pt>
              </c:strCache>
            </c:strRef>
          </c:cat>
          <c:val>
            <c:numRef>
              <c:f>Sheet1!$H$201:$O$201</c:f>
              <c:numCache>
                <c:formatCode>_("$"* #,##0_);_("$"* \(#,##0\);_("$"* "-"??_);_(@_)</c:formatCode>
                <c:ptCount val="7"/>
                <c:pt idx="0">
                  <c:v>1303700</c:v>
                </c:pt>
                <c:pt idx="1">
                  <c:v>0</c:v>
                </c:pt>
                <c:pt idx="2">
                  <c:v>0</c:v>
                </c:pt>
                <c:pt idx="3">
                  <c:v>1825000</c:v>
                </c:pt>
                <c:pt idx="4">
                  <c:v>1250000</c:v>
                </c:pt>
                <c:pt idx="5">
                  <c:v>3175000</c:v>
                </c:pt>
                <c:pt idx="6">
                  <c:v>1750000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4718168"/>
        <c:axId val="123866160"/>
      </c:barChart>
      <c:catAx>
        <c:axId val="184718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866160"/>
        <c:crosses val="autoZero"/>
        <c:auto val="1"/>
        <c:lblAlgn val="ctr"/>
        <c:lblOffset val="100"/>
        <c:noMultiLvlLbl val="0"/>
      </c:catAx>
      <c:valAx>
        <c:axId val="123866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718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CAPITAL</a:t>
            </a:r>
            <a:r>
              <a:rPr lang="en-US" baseline="0"/>
              <a:t> FUNDING BY SOURCE FOR FY19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Sheet1!$B$187:$B$200</c:f>
              <c:strCache>
                <c:ptCount val="14"/>
                <c:pt idx="0">
                  <c:v>Tax Levy</c:v>
                </c:pt>
                <c:pt idx="1">
                  <c:v>Borrowing within Prop 2 1/2</c:v>
                </c:pt>
                <c:pt idx="2">
                  <c:v>FC - Free Cash</c:v>
                </c:pt>
                <c:pt idx="3">
                  <c:v>RPA - Reauthorized Previous Appropriation </c:v>
                </c:pt>
                <c:pt idx="4">
                  <c:v>Community Preservation Funds</c:v>
                </c:pt>
                <c:pt idx="5">
                  <c:v>Cemetery Revenue (General Fund)</c:v>
                </c:pt>
                <c:pt idx="6">
                  <c:v>Debt Exclusion</c:v>
                </c:pt>
                <c:pt idx="7">
                  <c:v>Grants</c:v>
                </c:pt>
                <c:pt idx="8">
                  <c:v>Golf Maintenance Fund</c:v>
                </c:pt>
                <c:pt idx="9">
                  <c:v>Chapter 90</c:v>
                </c:pt>
                <c:pt idx="10">
                  <c:v>Gifts</c:v>
                </c:pt>
                <c:pt idx="11">
                  <c:v>Enterprise Account (Water)</c:v>
                </c:pt>
                <c:pt idx="12">
                  <c:v>OB - Operating Budget</c:v>
                </c:pt>
                <c:pt idx="13">
                  <c:v>Other:</c:v>
                </c:pt>
              </c:strCache>
            </c:strRef>
          </c:cat>
          <c:val>
            <c:numRef>
              <c:f>Sheet1!$F$187:$F$200</c:f>
              <c:numCache>
                <c:formatCode>_("$"* #,##0_);_("$"* \(#,##0\);_("$"* "-"??_);_(@_)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1581000</c:v>
                </c:pt>
                <c:pt idx="3">
                  <c:v>125000</c:v>
                </c:pt>
                <c:pt idx="4">
                  <c:v>2606368</c:v>
                </c:pt>
                <c:pt idx="5">
                  <c:v>577950</c:v>
                </c:pt>
                <c:pt idx="6">
                  <c:v>28930000</c:v>
                </c:pt>
                <c:pt idx="7">
                  <c:v>285000</c:v>
                </c:pt>
                <c:pt idx="8">
                  <c:v>109000</c:v>
                </c:pt>
                <c:pt idx="9">
                  <c:v>700000</c:v>
                </c:pt>
                <c:pt idx="10">
                  <c:v>0</c:v>
                </c:pt>
                <c:pt idx="11">
                  <c:v>1553700</c:v>
                </c:pt>
                <c:pt idx="12">
                  <c:v>60600</c:v>
                </c:pt>
                <c:pt idx="13">
                  <c:v>40000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3057488"/>
        <c:axId val="18655491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Sheet1!$B$187:$B$200</c15:sqref>
                        </c15:formulaRef>
                      </c:ext>
                    </c:extLst>
                    <c:strCache>
                      <c:ptCount val="14"/>
                      <c:pt idx="0">
                        <c:v>Tax Levy</c:v>
                      </c:pt>
                      <c:pt idx="1">
                        <c:v>Borrowing within Prop 2 1/2</c:v>
                      </c:pt>
                      <c:pt idx="2">
                        <c:v>FC - Free Cash</c:v>
                      </c:pt>
                      <c:pt idx="3">
                        <c:v>RPA - Reauthorized Previous Appropriation </c:v>
                      </c:pt>
                      <c:pt idx="4">
                        <c:v>Community Preservation Funds</c:v>
                      </c:pt>
                      <c:pt idx="5">
                        <c:v>Cemetery Revenue (General Fund)</c:v>
                      </c:pt>
                      <c:pt idx="6">
                        <c:v>Debt Exclusion</c:v>
                      </c:pt>
                      <c:pt idx="7">
                        <c:v>Grants</c:v>
                      </c:pt>
                      <c:pt idx="8">
                        <c:v>Golf Maintenance Fund</c:v>
                      </c:pt>
                      <c:pt idx="9">
                        <c:v>Chapter 90</c:v>
                      </c:pt>
                      <c:pt idx="10">
                        <c:v>Gifts</c:v>
                      </c:pt>
                      <c:pt idx="11">
                        <c:v>Enterprise Account (Water)</c:v>
                      </c:pt>
                      <c:pt idx="12">
                        <c:v>OB - Operating Budget</c:v>
                      </c:pt>
                      <c:pt idx="13">
                        <c:v>Other: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Sheet1!$C$187:$C$200</c15:sqref>
                        </c15:formulaRef>
                      </c:ext>
                    </c:extLst>
                    <c:numCache>
                      <c:formatCode>General</c:formatCode>
                      <c:ptCount val="14"/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Sheet1!$B$187:$B$200</c15:sqref>
                        </c15:formulaRef>
                      </c:ext>
                    </c:extLst>
                    <c:strCache>
                      <c:ptCount val="14"/>
                      <c:pt idx="0">
                        <c:v>Tax Levy</c:v>
                      </c:pt>
                      <c:pt idx="1">
                        <c:v>Borrowing within Prop 2 1/2</c:v>
                      </c:pt>
                      <c:pt idx="2">
                        <c:v>FC - Free Cash</c:v>
                      </c:pt>
                      <c:pt idx="3">
                        <c:v>RPA - Reauthorized Previous Appropriation </c:v>
                      </c:pt>
                      <c:pt idx="4">
                        <c:v>Community Preservation Funds</c:v>
                      </c:pt>
                      <c:pt idx="5">
                        <c:v>Cemetery Revenue (General Fund)</c:v>
                      </c:pt>
                      <c:pt idx="6">
                        <c:v>Debt Exclusion</c:v>
                      </c:pt>
                      <c:pt idx="7">
                        <c:v>Grants</c:v>
                      </c:pt>
                      <c:pt idx="8">
                        <c:v>Golf Maintenance Fund</c:v>
                      </c:pt>
                      <c:pt idx="9">
                        <c:v>Chapter 90</c:v>
                      </c:pt>
                      <c:pt idx="10">
                        <c:v>Gifts</c:v>
                      </c:pt>
                      <c:pt idx="11">
                        <c:v>Enterprise Account (Water)</c:v>
                      </c:pt>
                      <c:pt idx="12">
                        <c:v>OB - Operating Budget</c:v>
                      </c:pt>
                      <c:pt idx="13">
                        <c:v>Other: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Sheet1!$D$187:$D$200</c15:sqref>
                        </c15:formulaRef>
                      </c:ext>
                    </c:extLst>
                    <c:numCache>
                      <c:formatCode>General</c:formatCode>
                      <c:ptCount val="14"/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Sheet1!$B$187:$B$200</c15:sqref>
                        </c15:formulaRef>
                      </c:ext>
                    </c:extLst>
                    <c:strCache>
                      <c:ptCount val="14"/>
                      <c:pt idx="0">
                        <c:v>Tax Levy</c:v>
                      </c:pt>
                      <c:pt idx="1">
                        <c:v>Borrowing within Prop 2 1/2</c:v>
                      </c:pt>
                      <c:pt idx="2">
                        <c:v>FC - Free Cash</c:v>
                      </c:pt>
                      <c:pt idx="3">
                        <c:v>RPA - Reauthorized Previous Appropriation </c:v>
                      </c:pt>
                      <c:pt idx="4">
                        <c:v>Community Preservation Funds</c:v>
                      </c:pt>
                      <c:pt idx="5">
                        <c:v>Cemetery Revenue (General Fund)</c:v>
                      </c:pt>
                      <c:pt idx="6">
                        <c:v>Debt Exclusion</c:v>
                      </c:pt>
                      <c:pt idx="7">
                        <c:v>Grants</c:v>
                      </c:pt>
                      <c:pt idx="8">
                        <c:v>Golf Maintenance Fund</c:v>
                      </c:pt>
                      <c:pt idx="9">
                        <c:v>Chapter 90</c:v>
                      </c:pt>
                      <c:pt idx="10">
                        <c:v>Gifts</c:v>
                      </c:pt>
                      <c:pt idx="11">
                        <c:v>Enterprise Account (Water)</c:v>
                      </c:pt>
                      <c:pt idx="12">
                        <c:v>OB - Operating Budget</c:v>
                      </c:pt>
                      <c:pt idx="13">
                        <c:v>Other: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Sheet1!$E$187:$E$200</c15:sqref>
                        </c15:formulaRef>
                      </c:ext>
                    </c:extLst>
                    <c:numCache>
                      <c:formatCode>General</c:formatCode>
                      <c:ptCount val="14"/>
                    </c:numCache>
                  </c:numRef>
                </c:val>
              </c15:ser>
            </c15:filteredBarSeries>
          </c:ext>
        </c:extLst>
      </c:barChart>
      <c:catAx>
        <c:axId val="123057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554912"/>
        <c:crosses val="autoZero"/>
        <c:auto val="1"/>
        <c:lblAlgn val="ctr"/>
        <c:lblOffset val="100"/>
        <c:noMultiLvlLbl val="0"/>
      </c:catAx>
      <c:valAx>
        <c:axId val="186554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057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FY 19 CAPITAL</a:t>
            </a:r>
            <a:r>
              <a:rPr lang="en-US" baseline="0"/>
              <a:t> BUDGET REQUEST BY DEPARTMENT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Sheet1!$I$186</c:f>
              <c:strCache>
                <c:ptCount val="1"/>
                <c:pt idx="0">
                  <c:v>FY 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Sheet1!$G$187:$H$201</c:f>
              <c:strCache>
                <c:ptCount val="15"/>
                <c:pt idx="0">
                  <c:v>Admin</c:v>
                </c:pt>
                <c:pt idx="1">
                  <c:v>Cem./Com.Ctr</c:v>
                </c:pt>
                <c:pt idx="2">
                  <c:v>Cons./Engine.</c:v>
                </c:pt>
                <c:pt idx="3">
                  <c:v>Facility Main.</c:v>
                </c:pt>
                <c:pt idx="4">
                  <c:v>Fire</c:v>
                </c:pt>
                <c:pt idx="5">
                  <c:v>Golf</c:v>
                </c:pt>
                <c:pt idx="6">
                  <c:v>Harbor</c:v>
                </c:pt>
                <c:pt idx="7">
                  <c:v>Library</c:v>
                </c:pt>
                <c:pt idx="8">
                  <c:v>Nat. Resources</c:v>
                </c:pt>
                <c:pt idx="9">
                  <c:v>Planning</c:v>
                </c:pt>
                <c:pt idx="10">
                  <c:v>Police</c:v>
                </c:pt>
                <c:pt idx="11">
                  <c:v>Public Works</c:v>
                </c:pt>
                <c:pt idx="12">
                  <c:v>Rec. &amp; TC</c:v>
                </c:pt>
                <c:pt idx="13">
                  <c:v>Wastewater</c:v>
                </c:pt>
                <c:pt idx="14">
                  <c:v>Water</c:v>
                </c:pt>
              </c:strCache>
            </c:strRef>
          </c:cat>
          <c:val>
            <c:numRef>
              <c:f>Sheet1!$I$187:$I$201</c:f>
              <c:numCache>
                <c:formatCode>_("$"* #,##0_);_("$"* \(#,##0\);_("$"* "-"??_);_(@_)</c:formatCode>
                <c:ptCount val="15"/>
                <c:pt idx="0">
                  <c:v>282500</c:v>
                </c:pt>
                <c:pt idx="1">
                  <c:v>702578</c:v>
                </c:pt>
                <c:pt idx="2">
                  <c:v>621000</c:v>
                </c:pt>
                <c:pt idx="3">
                  <c:v>610000</c:v>
                </c:pt>
                <c:pt idx="4">
                  <c:v>6588000</c:v>
                </c:pt>
                <c:pt idx="5">
                  <c:v>109000</c:v>
                </c:pt>
                <c:pt idx="6">
                  <c:v>956000</c:v>
                </c:pt>
                <c:pt idx="7">
                  <c:v>10340</c:v>
                </c:pt>
                <c:pt idx="8">
                  <c:v>704103</c:v>
                </c:pt>
                <c:pt idx="9">
                  <c:v>500000</c:v>
                </c:pt>
                <c:pt idx="10">
                  <c:v>36000</c:v>
                </c:pt>
                <c:pt idx="11">
                  <c:v>1740000</c:v>
                </c:pt>
                <c:pt idx="12">
                  <c:v>546500</c:v>
                </c:pt>
                <c:pt idx="13">
                  <c:v>22450000</c:v>
                </c:pt>
                <c:pt idx="14">
                  <c:v>1303700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5698920"/>
        <c:axId val="186639336"/>
      </c:barChart>
      <c:catAx>
        <c:axId val="185698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639336"/>
        <c:crosses val="autoZero"/>
        <c:auto val="1"/>
        <c:lblAlgn val="ctr"/>
        <c:lblOffset val="100"/>
        <c:noMultiLvlLbl val="0"/>
      </c:catAx>
      <c:valAx>
        <c:axId val="186639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98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</xdr:colOff>
      <xdr:row>204</xdr:row>
      <xdr:rowOff>33337</xdr:rowOff>
    </xdr:from>
    <xdr:to>
      <xdr:col>15</xdr:col>
      <xdr:colOff>857250</xdr:colOff>
      <xdr:row>224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1200149</xdr:colOff>
      <xdr:row>224</xdr:row>
      <xdr:rowOff>14286</xdr:rowOff>
    </xdr:from>
    <xdr:to>
      <xdr:col>6</xdr:col>
      <xdr:colOff>19049</xdr:colOff>
      <xdr:row>243</xdr:row>
      <xdr:rowOff>171449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9524</xdr:colOff>
      <xdr:row>224</xdr:row>
      <xdr:rowOff>23811</xdr:rowOff>
    </xdr:from>
    <xdr:to>
      <xdr:col>15</xdr:col>
      <xdr:colOff>866774</xdr:colOff>
      <xdr:row>243</xdr:row>
      <xdr:rowOff>161924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4"/>
  <sheetViews>
    <sheetView tabSelected="1" zoomScaleNormal="100" workbookViewId="0"/>
  </sheetViews>
  <sheetFormatPr defaultRowHeight="15" x14ac:dyDescent="0.25"/>
  <cols>
    <col min="1" max="1" width="18" customWidth="1"/>
    <col min="2" max="2" width="66.7109375" customWidth="1"/>
    <col min="3" max="3" width="3.7109375" style="210" customWidth="1"/>
    <col min="4" max="4" width="12.140625" style="210" customWidth="1"/>
    <col min="5" max="5" width="10.5703125" style="1" customWidth="1"/>
    <col min="6" max="6" width="13.7109375" style="44" customWidth="1"/>
    <col min="7" max="7" width="14.28515625" style="44" customWidth="1"/>
    <col min="8" max="8" width="0" style="44" hidden="1" customWidth="1"/>
    <col min="9" max="9" width="13.85546875" style="44" customWidth="1"/>
    <col min="10" max="10" width="14" style="4" customWidth="1"/>
    <col min="11" max="11" width="13.7109375" style="4" customWidth="1"/>
    <col min="12" max="12" width="14.140625" style="4" customWidth="1"/>
    <col min="13" max="13" width="14.28515625" style="4" customWidth="1"/>
    <col min="14" max="14" width="13.7109375" style="4" customWidth="1"/>
    <col min="15" max="15" width="14" style="4" customWidth="1"/>
    <col min="16" max="16" width="27.42578125" customWidth="1"/>
  </cols>
  <sheetData>
    <row r="1" spans="1:26" s="54" customFormat="1" ht="19.5" thickBot="1" x14ac:dyDescent="0.35">
      <c r="A1" s="345" t="s">
        <v>317</v>
      </c>
      <c r="C1" s="203"/>
      <c r="D1" s="222" t="s">
        <v>143</v>
      </c>
      <c r="E1" s="55"/>
      <c r="F1" s="56"/>
      <c r="H1" s="56"/>
      <c r="I1" s="56"/>
      <c r="J1" s="57"/>
      <c r="K1" s="57"/>
      <c r="L1" s="57"/>
      <c r="M1" s="57"/>
      <c r="N1" s="57" t="s">
        <v>145</v>
      </c>
      <c r="O1" s="57"/>
      <c r="P1" s="58" t="s">
        <v>315</v>
      </c>
    </row>
    <row r="2" spans="1:26" s="3" customFormat="1" x14ac:dyDescent="0.25">
      <c r="A2" s="219"/>
      <c r="B2" s="219"/>
      <c r="C2" s="220"/>
      <c r="D2" s="220" t="s">
        <v>2</v>
      </c>
      <c r="E2" s="112" t="s">
        <v>81</v>
      </c>
      <c r="F2" s="183" t="s">
        <v>34</v>
      </c>
      <c r="G2" s="159" t="s">
        <v>34</v>
      </c>
      <c r="H2" s="10"/>
      <c r="I2" s="139"/>
      <c r="J2" s="134"/>
      <c r="K2" s="134"/>
      <c r="L2" s="134"/>
      <c r="M2" s="134"/>
      <c r="N2" s="134"/>
      <c r="O2" s="134"/>
      <c r="P2" s="219"/>
    </row>
    <row r="3" spans="1:26" s="2" customFormat="1" x14ac:dyDescent="0.25">
      <c r="A3" s="217" t="s">
        <v>0</v>
      </c>
      <c r="B3" s="217" t="s">
        <v>1</v>
      </c>
      <c r="C3" s="218" t="s">
        <v>12</v>
      </c>
      <c r="D3" s="218" t="s">
        <v>3</v>
      </c>
      <c r="E3" s="113" t="s">
        <v>82</v>
      </c>
      <c r="F3" s="184" t="s">
        <v>4</v>
      </c>
      <c r="G3" s="160" t="s">
        <v>5</v>
      </c>
      <c r="H3" s="11"/>
      <c r="I3" s="140" t="s">
        <v>6</v>
      </c>
      <c r="J3" s="135" t="s">
        <v>7</v>
      </c>
      <c r="K3" s="135" t="s">
        <v>8</v>
      </c>
      <c r="L3" s="135" t="s">
        <v>9</v>
      </c>
      <c r="M3" s="135" t="s">
        <v>77</v>
      </c>
      <c r="N3" s="135" t="s">
        <v>103</v>
      </c>
      <c r="O3" s="135" t="s">
        <v>144</v>
      </c>
      <c r="P3" s="217" t="s">
        <v>10</v>
      </c>
    </row>
    <row r="4" spans="1:26" s="211" customFormat="1" x14ac:dyDescent="0.25">
      <c r="A4" s="211" t="s">
        <v>83</v>
      </c>
      <c r="E4" s="265"/>
      <c r="F4" s="266"/>
      <c r="G4" s="267"/>
      <c r="H4" s="268"/>
      <c r="I4" s="269"/>
      <c r="J4" s="236"/>
      <c r="K4" s="236"/>
      <c r="L4" s="236"/>
      <c r="M4" s="236"/>
      <c r="N4" s="236"/>
      <c r="O4" s="236"/>
    </row>
    <row r="5" spans="1:26" s="98" customFormat="1" x14ac:dyDescent="0.25">
      <c r="A5" s="46" t="s">
        <v>33</v>
      </c>
      <c r="B5" s="46" t="s">
        <v>296</v>
      </c>
      <c r="C5" s="46" t="s">
        <v>15</v>
      </c>
      <c r="D5" s="46"/>
      <c r="E5" s="114"/>
      <c r="F5" s="185"/>
      <c r="G5" s="161"/>
      <c r="H5" s="99"/>
      <c r="I5" s="141"/>
      <c r="J5" s="237">
        <v>50000</v>
      </c>
      <c r="K5" s="237">
        <v>500000</v>
      </c>
      <c r="L5" s="237" t="s">
        <v>34</v>
      </c>
      <c r="M5" s="237"/>
      <c r="N5" s="237"/>
      <c r="O5" s="237"/>
      <c r="P5" s="46" t="s">
        <v>297</v>
      </c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s="98" customFormat="1" x14ac:dyDescent="0.25">
      <c r="A6" s="46" t="s">
        <v>33</v>
      </c>
      <c r="B6" s="46" t="s">
        <v>298</v>
      </c>
      <c r="C6" s="46" t="s">
        <v>14</v>
      </c>
      <c r="D6" s="223" t="s">
        <v>232</v>
      </c>
      <c r="E6" s="114"/>
      <c r="F6" s="185">
        <v>2500</v>
      </c>
      <c r="G6" s="161" t="s">
        <v>163</v>
      </c>
      <c r="H6" s="99"/>
      <c r="I6" s="141">
        <v>2500</v>
      </c>
      <c r="J6" s="237"/>
      <c r="K6" s="237"/>
      <c r="L6" s="237"/>
      <c r="M6" s="237"/>
      <c r="N6" s="237"/>
      <c r="O6" s="237"/>
      <c r="P6" s="223" t="s">
        <v>283</v>
      </c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s="101" customFormat="1" x14ac:dyDescent="0.25">
      <c r="A7" s="14" t="s">
        <v>33</v>
      </c>
      <c r="B7" s="14" t="s">
        <v>32</v>
      </c>
      <c r="C7" s="208" t="s">
        <v>66</v>
      </c>
      <c r="D7" s="229" t="s">
        <v>74</v>
      </c>
      <c r="E7" s="115"/>
      <c r="F7" s="186">
        <v>250000</v>
      </c>
      <c r="G7" s="138">
        <v>0</v>
      </c>
      <c r="H7" s="102"/>
      <c r="I7" s="142">
        <v>250000</v>
      </c>
      <c r="J7" s="21" t="s">
        <v>34</v>
      </c>
      <c r="K7" s="21" t="s">
        <v>34</v>
      </c>
      <c r="L7" s="21"/>
      <c r="M7" s="21"/>
      <c r="N7" s="21"/>
      <c r="O7" s="21"/>
      <c r="P7" s="14" t="s">
        <v>280</v>
      </c>
      <c r="Q7" s="42"/>
      <c r="R7" s="42"/>
      <c r="S7" s="42"/>
      <c r="T7" s="42"/>
      <c r="U7" s="42"/>
      <c r="V7" s="42"/>
      <c r="W7" s="42"/>
      <c r="X7" s="42"/>
      <c r="Y7" s="42"/>
      <c r="Z7" s="42"/>
    </row>
    <row r="8" spans="1:26" s="101" customFormat="1" x14ac:dyDescent="0.25">
      <c r="A8" s="14" t="s">
        <v>33</v>
      </c>
      <c r="B8" s="14" t="s">
        <v>31</v>
      </c>
      <c r="C8" s="208" t="s">
        <v>17</v>
      </c>
      <c r="D8" s="208"/>
      <c r="E8" s="115"/>
      <c r="F8" s="186"/>
      <c r="G8" s="138">
        <v>0</v>
      </c>
      <c r="H8" s="102"/>
      <c r="I8" s="142" t="s">
        <v>34</v>
      </c>
      <c r="J8" s="21">
        <v>231000</v>
      </c>
      <c r="K8" s="21"/>
      <c r="L8" s="21"/>
      <c r="M8" s="21"/>
      <c r="N8" s="21"/>
      <c r="O8" s="21"/>
      <c r="P8" s="14"/>
      <c r="Q8" s="42"/>
      <c r="R8" s="42"/>
      <c r="S8" s="42"/>
      <c r="T8" s="42"/>
      <c r="U8" s="42"/>
      <c r="V8" s="42"/>
      <c r="W8" s="42"/>
      <c r="X8" s="42"/>
      <c r="Y8" s="42"/>
      <c r="Z8" s="42"/>
    </row>
    <row r="9" spans="1:26" s="98" customFormat="1" x14ac:dyDescent="0.25">
      <c r="A9" s="46" t="s">
        <v>33</v>
      </c>
      <c r="B9" s="46" t="s">
        <v>105</v>
      </c>
      <c r="C9" s="46" t="s">
        <v>17</v>
      </c>
      <c r="D9" s="229" t="s">
        <v>74</v>
      </c>
      <c r="E9" s="114"/>
      <c r="F9" s="185">
        <v>0</v>
      </c>
      <c r="G9" s="161" t="s">
        <v>163</v>
      </c>
      <c r="H9" s="99"/>
      <c r="I9" s="331">
        <v>30000</v>
      </c>
      <c r="J9" s="237">
        <v>0</v>
      </c>
      <c r="K9" s="237">
        <v>0</v>
      </c>
      <c r="L9" s="237"/>
      <c r="M9" s="237"/>
      <c r="N9" s="237"/>
      <c r="O9" s="237"/>
      <c r="P9" s="46" t="s">
        <v>106</v>
      </c>
      <c r="Q9" s="46"/>
      <c r="R9" s="46"/>
      <c r="S9" s="46"/>
      <c r="T9" s="46"/>
      <c r="U9" s="46"/>
      <c r="V9" s="46"/>
      <c r="W9" s="46"/>
      <c r="X9" s="46"/>
      <c r="Y9" s="46"/>
      <c r="Z9" s="46"/>
    </row>
    <row r="10" spans="1:26" s="98" customFormat="1" ht="15.75" thickBot="1" x14ac:dyDescent="0.3">
      <c r="A10" s="46" t="s">
        <v>33</v>
      </c>
      <c r="B10" s="46" t="s">
        <v>104</v>
      </c>
      <c r="C10" s="46" t="s">
        <v>15</v>
      </c>
      <c r="D10" s="46"/>
      <c r="E10" s="114"/>
      <c r="F10" s="185"/>
      <c r="G10" s="161"/>
      <c r="H10" s="99"/>
      <c r="I10" s="141" t="s">
        <v>34</v>
      </c>
      <c r="J10" s="237" t="s">
        <v>34</v>
      </c>
      <c r="K10" s="323">
        <v>50000</v>
      </c>
      <c r="L10" s="237"/>
      <c r="M10" s="237"/>
      <c r="N10" s="237"/>
      <c r="O10" s="237"/>
      <c r="P10" s="324" t="s">
        <v>120</v>
      </c>
      <c r="Q10" s="46"/>
      <c r="R10" s="46"/>
      <c r="S10" s="46"/>
      <c r="T10" s="46"/>
      <c r="U10" s="46"/>
      <c r="V10" s="46"/>
      <c r="W10" s="46"/>
      <c r="X10" s="46"/>
      <c r="Y10" s="46"/>
      <c r="Z10" s="46"/>
    </row>
    <row r="11" spans="1:26" s="2" customFormat="1" ht="15.75" thickBot="1" x14ac:dyDescent="0.3">
      <c r="A11" s="16" t="s">
        <v>35</v>
      </c>
      <c r="B11" s="17"/>
      <c r="C11" s="204"/>
      <c r="D11" s="204"/>
      <c r="E11" s="116"/>
      <c r="F11" s="187">
        <f t="shared" ref="F11:O11" si="0">SUM(F5:F10)</f>
        <v>252500</v>
      </c>
      <c r="G11" s="162">
        <f t="shared" si="0"/>
        <v>0</v>
      </c>
      <c r="H11" s="19">
        <f t="shared" si="0"/>
        <v>0</v>
      </c>
      <c r="I11" s="143">
        <f t="shared" si="0"/>
        <v>282500</v>
      </c>
      <c r="J11" s="18">
        <f t="shared" si="0"/>
        <v>281000</v>
      </c>
      <c r="K11" s="18">
        <f t="shared" si="0"/>
        <v>550000</v>
      </c>
      <c r="L11" s="18">
        <f t="shared" si="0"/>
        <v>0</v>
      </c>
      <c r="M11" s="18">
        <f t="shared" si="0"/>
        <v>0</v>
      </c>
      <c r="N11" s="18">
        <f t="shared" si="0"/>
        <v>0</v>
      </c>
      <c r="O11" s="18">
        <f t="shared" si="0"/>
        <v>0</v>
      </c>
      <c r="P11" s="20"/>
      <c r="Q11" s="66"/>
      <c r="R11" s="66"/>
      <c r="S11" s="66"/>
      <c r="T11" s="66"/>
      <c r="U11" s="66"/>
      <c r="V11" s="66"/>
      <c r="W11" s="66"/>
      <c r="X11" s="66"/>
      <c r="Y11" s="66"/>
      <c r="Z11" s="66"/>
    </row>
    <row r="12" spans="1:26" s="66" customFormat="1" x14ac:dyDescent="0.25">
      <c r="A12" s="104"/>
      <c r="B12" s="243"/>
      <c r="C12" s="244"/>
      <c r="D12" s="244"/>
      <c r="E12" s="243"/>
      <c r="F12" s="245"/>
      <c r="G12" s="245"/>
      <c r="H12" s="246"/>
      <c r="I12" s="246"/>
      <c r="J12" s="246"/>
      <c r="K12" s="246"/>
      <c r="L12" s="246"/>
      <c r="M12" s="246"/>
      <c r="N12" s="246"/>
      <c r="O12" s="246"/>
      <c r="P12" s="247"/>
    </row>
    <row r="13" spans="1:26" s="66" customFormat="1" x14ac:dyDescent="0.25">
      <c r="A13" s="234" t="s">
        <v>198</v>
      </c>
      <c r="B13" s="243"/>
      <c r="C13" s="244"/>
      <c r="D13" s="244"/>
      <c r="E13" s="243"/>
      <c r="F13" s="245"/>
      <c r="G13" s="245"/>
      <c r="H13" s="246"/>
      <c r="I13" s="246"/>
      <c r="J13" s="246"/>
      <c r="K13" s="246"/>
      <c r="L13" s="246"/>
      <c r="M13" s="246"/>
      <c r="N13" s="246"/>
      <c r="O13" s="246"/>
      <c r="P13" s="247"/>
    </row>
    <row r="14" spans="1:26" s="15" customFormat="1" x14ac:dyDescent="0.25">
      <c r="A14" s="28" t="s">
        <v>146</v>
      </c>
      <c r="B14" s="28" t="s">
        <v>150</v>
      </c>
      <c r="C14" s="28" t="s">
        <v>14</v>
      </c>
      <c r="D14" s="223" t="s">
        <v>232</v>
      </c>
      <c r="E14" s="117"/>
      <c r="F14" s="185">
        <v>47000</v>
      </c>
      <c r="G14" s="161" t="s">
        <v>163</v>
      </c>
      <c r="H14" s="47"/>
      <c r="I14" s="144">
        <v>47000</v>
      </c>
      <c r="J14" s="48"/>
      <c r="K14" s="48"/>
      <c r="L14" s="48"/>
      <c r="M14" s="48"/>
      <c r="N14" s="48"/>
      <c r="O14" s="48"/>
      <c r="P14" s="223" t="s">
        <v>232</v>
      </c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 s="15" customFormat="1" x14ac:dyDescent="0.25">
      <c r="A15" s="28" t="s">
        <v>146</v>
      </c>
      <c r="B15" s="28" t="s">
        <v>112</v>
      </c>
      <c r="C15" s="28" t="s">
        <v>14</v>
      </c>
      <c r="D15" s="341" t="s">
        <v>149</v>
      </c>
      <c r="E15" s="117"/>
      <c r="F15" s="185">
        <v>486000</v>
      </c>
      <c r="G15" s="161"/>
      <c r="H15" s="47"/>
      <c r="I15" s="144">
        <v>486000</v>
      </c>
      <c r="J15" s="48"/>
      <c r="K15" s="48"/>
      <c r="L15" s="48"/>
      <c r="M15" s="48"/>
      <c r="N15" s="48"/>
      <c r="O15" s="48"/>
      <c r="P15" s="28" t="s">
        <v>148</v>
      </c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 s="15" customFormat="1" ht="15.75" thickBot="1" x14ac:dyDescent="0.3">
      <c r="A16" s="28" t="s">
        <v>146</v>
      </c>
      <c r="B16" s="28" t="s">
        <v>151</v>
      </c>
      <c r="C16" s="28" t="s">
        <v>14</v>
      </c>
      <c r="D16" s="341" t="s">
        <v>149</v>
      </c>
      <c r="E16" s="117"/>
      <c r="F16" s="185">
        <v>91950</v>
      </c>
      <c r="G16" s="161"/>
      <c r="H16" s="47"/>
      <c r="I16" s="144">
        <v>91950</v>
      </c>
      <c r="J16" s="48"/>
      <c r="K16" s="48"/>
      <c r="L16" s="48"/>
      <c r="M16" s="48"/>
      <c r="N16" s="48"/>
      <c r="O16" s="48"/>
      <c r="P16" s="28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s="66" customFormat="1" ht="15.75" thickBot="1" x14ac:dyDescent="0.3">
      <c r="A17" s="258" t="s">
        <v>147</v>
      </c>
      <c r="B17" s="271"/>
      <c r="C17" s="272"/>
      <c r="D17" s="272"/>
      <c r="E17" s="271"/>
      <c r="F17" s="273">
        <f>SUM(F14:F16)</f>
        <v>624950</v>
      </c>
      <c r="G17" s="273">
        <f>SUM(G14:G16)</f>
        <v>0</v>
      </c>
      <c r="H17" s="274">
        <f>SUM(H11:H16)</f>
        <v>0</v>
      </c>
      <c r="I17" s="274">
        <f t="shared" ref="I17:O17" si="1">SUM(I14:I16)</f>
        <v>624950</v>
      </c>
      <c r="J17" s="274">
        <f t="shared" si="1"/>
        <v>0</v>
      </c>
      <c r="K17" s="274">
        <f t="shared" si="1"/>
        <v>0</v>
      </c>
      <c r="L17" s="274">
        <f t="shared" si="1"/>
        <v>0</v>
      </c>
      <c r="M17" s="274">
        <f t="shared" si="1"/>
        <v>0</v>
      </c>
      <c r="N17" s="274">
        <f t="shared" si="1"/>
        <v>0</v>
      </c>
      <c r="O17" s="274">
        <f t="shared" si="1"/>
        <v>0</v>
      </c>
      <c r="P17" s="275"/>
    </row>
    <row r="18" spans="1:26" s="66" customFormat="1" x14ac:dyDescent="0.25">
      <c r="A18" s="104"/>
      <c r="B18" s="243"/>
      <c r="C18" s="244"/>
      <c r="D18" s="244"/>
      <c r="E18" s="243"/>
      <c r="F18" s="245"/>
      <c r="G18" s="245"/>
      <c r="H18" s="246"/>
      <c r="I18" s="246"/>
      <c r="J18" s="246"/>
      <c r="K18" s="246"/>
      <c r="L18" s="246"/>
      <c r="M18" s="246"/>
      <c r="N18" s="246"/>
      <c r="O18" s="246"/>
      <c r="P18" s="247"/>
    </row>
    <row r="19" spans="1:26" s="66" customFormat="1" x14ac:dyDescent="0.25">
      <c r="A19" s="234" t="s">
        <v>84</v>
      </c>
      <c r="B19" s="243"/>
      <c r="C19" s="244"/>
      <c r="D19" s="244"/>
      <c r="E19" s="243"/>
      <c r="F19" s="245"/>
      <c r="G19" s="245"/>
      <c r="H19" s="246"/>
      <c r="I19" s="246"/>
      <c r="J19" s="246"/>
      <c r="K19" s="246"/>
      <c r="L19" s="246"/>
      <c r="M19" s="246"/>
      <c r="N19" s="246"/>
      <c r="O19" s="246"/>
      <c r="P19" s="247"/>
    </row>
    <row r="20" spans="1:26" s="31" customFormat="1" x14ac:dyDescent="0.25">
      <c r="A20" s="29" t="s">
        <v>58</v>
      </c>
      <c r="B20" s="29" t="s">
        <v>152</v>
      </c>
      <c r="C20" s="28" t="s">
        <v>14</v>
      </c>
      <c r="D20" s="342" t="s">
        <v>221</v>
      </c>
      <c r="E20" s="118"/>
      <c r="F20" s="188">
        <v>15600</v>
      </c>
      <c r="G20" s="161" t="s">
        <v>163</v>
      </c>
      <c r="H20" s="37"/>
      <c r="I20" s="145">
        <v>15600</v>
      </c>
      <c r="J20" s="30"/>
      <c r="K20" s="30"/>
      <c r="L20" s="30"/>
      <c r="M20" s="30"/>
      <c r="N20" s="30"/>
      <c r="O20" s="30"/>
      <c r="P20" s="29"/>
      <c r="Q20" s="103"/>
      <c r="R20" s="103"/>
      <c r="S20" s="103"/>
      <c r="T20" s="103"/>
      <c r="U20" s="103"/>
      <c r="V20" s="103"/>
      <c r="W20" s="103"/>
      <c r="X20" s="103"/>
      <c r="Y20" s="103"/>
      <c r="Z20" s="103"/>
    </row>
    <row r="21" spans="1:26" s="103" customFormat="1" x14ac:dyDescent="0.25">
      <c r="A21" s="32" t="s">
        <v>58</v>
      </c>
      <c r="B21" s="32" t="s">
        <v>199</v>
      </c>
      <c r="C21" s="104" t="s">
        <v>15</v>
      </c>
      <c r="D21" s="104"/>
      <c r="E21" s="119"/>
      <c r="F21" s="188"/>
      <c r="G21" s="163"/>
      <c r="H21" s="53"/>
      <c r="I21" s="145"/>
      <c r="J21" s="53"/>
      <c r="K21" s="53"/>
      <c r="L21" s="53">
        <v>0</v>
      </c>
      <c r="M21" s="53">
        <v>0</v>
      </c>
      <c r="N21" s="53">
        <v>0</v>
      </c>
      <c r="O21" s="53"/>
      <c r="P21" s="32"/>
    </row>
    <row r="22" spans="1:26" s="103" customFormat="1" x14ac:dyDescent="0.25">
      <c r="A22" s="32" t="s">
        <v>58</v>
      </c>
      <c r="B22" s="32" t="s">
        <v>200</v>
      </c>
      <c r="C22" s="104" t="s">
        <v>14</v>
      </c>
      <c r="D22" s="104"/>
      <c r="E22" s="119"/>
      <c r="F22" s="188"/>
      <c r="G22" s="163"/>
      <c r="H22" s="53"/>
      <c r="I22" s="145"/>
      <c r="J22" s="53"/>
      <c r="K22" s="53"/>
      <c r="L22" s="53">
        <v>0</v>
      </c>
      <c r="M22" s="53">
        <v>0</v>
      </c>
      <c r="N22" s="53">
        <v>0</v>
      </c>
      <c r="O22" s="53">
        <v>0</v>
      </c>
      <c r="P22" s="32"/>
    </row>
    <row r="23" spans="1:26" s="103" customFormat="1" ht="15.75" thickBot="1" x14ac:dyDescent="0.3">
      <c r="A23" s="32" t="s">
        <v>58</v>
      </c>
      <c r="B23" s="32" t="s">
        <v>78</v>
      </c>
      <c r="C23" s="104" t="s">
        <v>15</v>
      </c>
      <c r="D23" s="223" t="s">
        <v>233</v>
      </c>
      <c r="E23" s="119"/>
      <c r="F23" s="335">
        <v>62028</v>
      </c>
      <c r="G23" s="164">
        <v>0</v>
      </c>
      <c r="H23" s="53"/>
      <c r="I23" s="145">
        <v>62028</v>
      </c>
      <c r="J23" s="53"/>
      <c r="K23" s="53" t="s">
        <v>34</v>
      </c>
      <c r="L23" s="53"/>
      <c r="M23" s="53"/>
      <c r="N23" s="53"/>
      <c r="O23" s="53"/>
      <c r="P23" s="223" t="s">
        <v>232</v>
      </c>
    </row>
    <row r="24" spans="1:26" s="31" customFormat="1" ht="15.75" thickBot="1" x14ac:dyDescent="0.3">
      <c r="A24" s="33" t="s">
        <v>59</v>
      </c>
      <c r="B24" s="34"/>
      <c r="C24" s="24"/>
      <c r="D24" s="24"/>
      <c r="E24" s="120"/>
      <c r="F24" s="189">
        <f>SUM(F20:F23)</f>
        <v>77628</v>
      </c>
      <c r="G24" s="165">
        <f>SUM(G20:G23)</f>
        <v>0</v>
      </c>
      <c r="H24" s="35"/>
      <c r="I24" s="146">
        <f>SUM(I20:I23)</f>
        <v>77628</v>
      </c>
      <c r="J24" s="239">
        <f t="shared" ref="J24:O24" si="2">SUM(J20:J23)</f>
        <v>0</v>
      </c>
      <c r="K24" s="239">
        <f t="shared" si="2"/>
        <v>0</v>
      </c>
      <c r="L24" s="239">
        <f t="shared" si="2"/>
        <v>0</v>
      </c>
      <c r="M24" s="239">
        <f t="shared" si="2"/>
        <v>0</v>
      </c>
      <c r="N24" s="239">
        <f t="shared" si="2"/>
        <v>0</v>
      </c>
      <c r="O24" s="239">
        <f t="shared" si="2"/>
        <v>0</v>
      </c>
      <c r="P24" s="36"/>
      <c r="Q24" s="103"/>
      <c r="R24" s="103"/>
      <c r="S24" s="103"/>
      <c r="T24" s="103"/>
      <c r="U24" s="103"/>
      <c r="V24" s="103"/>
      <c r="W24" s="103"/>
      <c r="X24" s="103"/>
      <c r="Y24" s="103"/>
      <c r="Z24" s="103"/>
    </row>
    <row r="25" spans="1:26" s="103" customFormat="1" x14ac:dyDescent="0.25">
      <c r="A25" s="32"/>
      <c r="B25" s="32"/>
      <c r="C25" s="104"/>
      <c r="D25" s="104"/>
      <c r="E25" s="248"/>
      <c r="F25" s="249"/>
      <c r="G25" s="249"/>
      <c r="H25" s="53"/>
      <c r="I25" s="53"/>
      <c r="J25" s="53"/>
      <c r="K25" s="53"/>
      <c r="L25" s="53"/>
      <c r="M25" s="53"/>
      <c r="N25" s="53"/>
      <c r="O25" s="53"/>
      <c r="P25" s="32"/>
    </row>
    <row r="26" spans="1:26" s="103" customFormat="1" x14ac:dyDescent="0.25">
      <c r="A26" s="49" t="s">
        <v>85</v>
      </c>
      <c r="C26" s="46"/>
      <c r="D26" s="46"/>
      <c r="E26" s="51"/>
      <c r="F26" s="249"/>
      <c r="G26" s="249"/>
      <c r="H26" s="255"/>
      <c r="I26" s="255"/>
      <c r="J26" s="255"/>
      <c r="K26" s="255"/>
      <c r="L26" s="255"/>
      <c r="M26" s="255"/>
      <c r="N26" s="255"/>
      <c r="O26" s="255"/>
    </row>
    <row r="27" spans="1:26" s="51" customFormat="1" x14ac:dyDescent="0.25">
      <c r="A27" s="51" t="s">
        <v>56</v>
      </c>
      <c r="B27" s="46" t="s">
        <v>116</v>
      </c>
      <c r="C27" s="46" t="s">
        <v>15</v>
      </c>
      <c r="D27" s="224" t="s">
        <v>34</v>
      </c>
      <c r="E27" s="114"/>
      <c r="F27" s="190"/>
      <c r="G27" s="166"/>
      <c r="H27" s="52"/>
      <c r="I27" s="147">
        <v>0</v>
      </c>
      <c r="J27" s="52" t="s">
        <v>34</v>
      </c>
      <c r="K27" s="52" t="s">
        <v>34</v>
      </c>
      <c r="L27" s="52">
        <v>250000</v>
      </c>
      <c r="M27" s="52">
        <v>0</v>
      </c>
      <c r="N27" s="52"/>
      <c r="O27" s="52"/>
    </row>
    <row r="28" spans="1:26" s="51" customFormat="1" x14ac:dyDescent="0.25">
      <c r="A28" s="51" t="s">
        <v>56</v>
      </c>
      <c r="B28" s="46" t="s">
        <v>153</v>
      </c>
      <c r="C28" s="46" t="s">
        <v>14</v>
      </c>
      <c r="D28" s="223" t="s">
        <v>239</v>
      </c>
      <c r="E28" s="114"/>
      <c r="F28" s="190">
        <v>319000</v>
      </c>
      <c r="G28" s="166"/>
      <c r="H28" s="52"/>
      <c r="I28" s="147">
        <v>369000</v>
      </c>
      <c r="J28" s="52"/>
      <c r="K28" s="52"/>
      <c r="L28" s="52"/>
      <c r="M28" s="52"/>
      <c r="N28" s="52"/>
      <c r="O28" s="52"/>
      <c r="P28" s="330" t="s">
        <v>238</v>
      </c>
    </row>
    <row r="29" spans="1:26" s="51" customFormat="1" x14ac:dyDescent="0.25">
      <c r="B29" s="46" t="s">
        <v>153</v>
      </c>
      <c r="C29" s="46"/>
      <c r="D29" s="229" t="s">
        <v>74</v>
      </c>
      <c r="E29" s="114"/>
      <c r="F29" s="190">
        <v>50000</v>
      </c>
      <c r="G29" s="166"/>
      <c r="H29" s="52"/>
      <c r="I29" s="147"/>
      <c r="J29" s="52"/>
      <c r="K29" s="52"/>
      <c r="L29" s="52"/>
      <c r="M29" s="52"/>
      <c r="N29" s="52"/>
      <c r="O29" s="52"/>
      <c r="P29" s="330"/>
    </row>
    <row r="30" spans="1:26" s="51" customFormat="1" x14ac:dyDescent="0.25">
      <c r="A30" s="51" t="s">
        <v>247</v>
      </c>
      <c r="B30" s="46" t="s">
        <v>248</v>
      </c>
      <c r="C30" s="46"/>
      <c r="D30" s="223" t="s">
        <v>239</v>
      </c>
      <c r="E30" s="114"/>
      <c r="F30" s="190">
        <v>25000</v>
      </c>
      <c r="G30" s="166"/>
      <c r="H30" s="52"/>
      <c r="I30" s="147">
        <v>200000</v>
      </c>
      <c r="J30" s="52"/>
      <c r="K30" s="52"/>
      <c r="L30" s="52"/>
      <c r="M30" s="52"/>
      <c r="N30" s="52"/>
      <c r="O30" s="52"/>
      <c r="P30" s="330" t="s">
        <v>267</v>
      </c>
    </row>
    <row r="31" spans="1:26" s="51" customFormat="1" x14ac:dyDescent="0.25">
      <c r="B31" s="46" t="s">
        <v>248</v>
      </c>
      <c r="C31" s="46"/>
      <c r="D31" s="223" t="s">
        <v>307</v>
      </c>
      <c r="E31" s="114"/>
      <c r="F31" s="190">
        <v>175000</v>
      </c>
      <c r="G31" s="166"/>
      <c r="H31" s="52"/>
      <c r="I31" s="147"/>
      <c r="J31" s="52"/>
      <c r="K31" s="52"/>
      <c r="L31" s="52"/>
      <c r="M31" s="52"/>
      <c r="N31" s="52"/>
      <c r="O31" s="52"/>
      <c r="P31" s="330"/>
    </row>
    <row r="32" spans="1:26" s="51" customFormat="1" ht="15.75" thickBot="1" x14ac:dyDescent="0.3">
      <c r="A32" s="51" t="s">
        <v>56</v>
      </c>
      <c r="B32" s="46" t="s">
        <v>284</v>
      </c>
      <c r="C32" s="46" t="s">
        <v>15</v>
      </c>
      <c r="D32" s="224" t="s">
        <v>34</v>
      </c>
      <c r="E32" s="114"/>
      <c r="F32" s="190"/>
      <c r="G32" s="166"/>
      <c r="H32" s="52"/>
      <c r="I32" s="147" t="s">
        <v>34</v>
      </c>
      <c r="J32" s="52">
        <v>100000</v>
      </c>
      <c r="K32" s="52">
        <v>0</v>
      </c>
      <c r="L32" s="52"/>
      <c r="M32" s="52"/>
      <c r="N32" s="52"/>
      <c r="O32" s="52"/>
    </row>
    <row r="33" spans="1:26" s="15" customFormat="1" ht="15.75" thickBot="1" x14ac:dyDescent="0.3">
      <c r="A33" s="16" t="s">
        <v>57</v>
      </c>
      <c r="B33" s="24"/>
      <c r="C33" s="24"/>
      <c r="D33" s="24"/>
      <c r="E33" s="121">
        <f>SUM(E27:E32)</f>
        <v>0</v>
      </c>
      <c r="F33" s="191">
        <f>SUM(F27:F32)</f>
        <v>569000</v>
      </c>
      <c r="G33" s="167">
        <f>SUM(G27:G32)</f>
        <v>0</v>
      </c>
      <c r="H33" s="26"/>
      <c r="I33" s="148">
        <f t="shared" ref="I33:O33" si="3">SUM(I27:I32)</f>
        <v>569000</v>
      </c>
      <c r="J33" s="25">
        <f t="shared" si="3"/>
        <v>100000</v>
      </c>
      <c r="K33" s="25">
        <f t="shared" si="3"/>
        <v>0</v>
      </c>
      <c r="L33" s="25">
        <f t="shared" si="3"/>
        <v>250000</v>
      </c>
      <c r="M33" s="25">
        <f t="shared" si="3"/>
        <v>0</v>
      </c>
      <c r="N33" s="25">
        <f t="shared" si="3"/>
        <v>0</v>
      </c>
      <c r="O33" s="25">
        <f t="shared" si="3"/>
        <v>0</v>
      </c>
      <c r="P33" s="27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 s="46" customFormat="1" x14ac:dyDescent="0.25">
      <c r="A34" s="104"/>
      <c r="B34" s="104"/>
      <c r="C34" s="104"/>
      <c r="D34" s="104"/>
      <c r="E34" s="250"/>
      <c r="F34" s="242"/>
      <c r="G34" s="242"/>
      <c r="H34" s="241"/>
      <c r="I34" s="241"/>
      <c r="J34" s="241"/>
      <c r="K34" s="241"/>
      <c r="L34" s="241"/>
      <c r="M34" s="241"/>
      <c r="N34" s="241"/>
      <c r="O34" s="241"/>
      <c r="P34" s="104"/>
    </row>
    <row r="35" spans="1:26" s="46" customFormat="1" x14ac:dyDescent="0.25">
      <c r="A35" s="234" t="s">
        <v>121</v>
      </c>
      <c r="B35" s="104"/>
      <c r="C35" s="104"/>
      <c r="D35" s="104"/>
      <c r="E35" s="250"/>
      <c r="F35" s="242"/>
      <c r="G35" s="242"/>
      <c r="H35" s="241"/>
      <c r="I35" s="241"/>
      <c r="J35" s="241"/>
      <c r="K35" s="241"/>
      <c r="L35" s="241"/>
      <c r="M35" s="241"/>
      <c r="N35" s="241"/>
      <c r="O35" s="241"/>
      <c r="P35" s="104"/>
    </row>
    <row r="36" spans="1:26" s="98" customFormat="1" x14ac:dyDescent="0.25">
      <c r="A36" s="104" t="s">
        <v>122</v>
      </c>
      <c r="B36" s="104" t="s">
        <v>123</v>
      </c>
      <c r="C36" s="104"/>
      <c r="D36" s="342" t="s">
        <v>221</v>
      </c>
      <c r="E36" s="123"/>
      <c r="F36" s="333">
        <v>25000</v>
      </c>
      <c r="G36" s="161" t="s">
        <v>126</v>
      </c>
      <c r="H36" s="100"/>
      <c r="I36" s="144">
        <v>25000</v>
      </c>
      <c r="J36" s="241"/>
      <c r="K36" s="241">
        <v>250000</v>
      </c>
      <c r="L36" s="241"/>
      <c r="M36" s="241"/>
      <c r="N36" s="241"/>
      <c r="O36" s="241"/>
      <c r="P36" s="104" t="s">
        <v>316</v>
      </c>
      <c r="Q36" s="46"/>
      <c r="R36" s="46"/>
      <c r="S36" s="46"/>
      <c r="T36" s="46"/>
      <c r="U36" s="46"/>
      <c r="V36" s="46"/>
      <c r="W36" s="46"/>
      <c r="X36" s="46"/>
      <c r="Y36" s="46"/>
      <c r="Z36" s="46"/>
    </row>
    <row r="37" spans="1:26" s="98" customFormat="1" ht="15.75" thickBot="1" x14ac:dyDescent="0.3">
      <c r="A37" s="104" t="s">
        <v>122</v>
      </c>
      <c r="B37" s="104" t="s">
        <v>230</v>
      </c>
      <c r="C37" s="104"/>
      <c r="D37" s="223" t="s">
        <v>259</v>
      </c>
      <c r="E37" s="123"/>
      <c r="F37" s="333">
        <v>27000</v>
      </c>
      <c r="G37" s="161" t="s">
        <v>126</v>
      </c>
      <c r="H37" s="100"/>
      <c r="I37" s="144">
        <v>27000</v>
      </c>
      <c r="J37" s="241"/>
      <c r="K37" s="241"/>
      <c r="L37" s="241"/>
      <c r="M37" s="241"/>
      <c r="N37" s="241"/>
      <c r="O37" s="241"/>
      <c r="P37" s="223" t="s">
        <v>231</v>
      </c>
      <c r="Q37" s="46"/>
      <c r="R37" s="46"/>
      <c r="S37" s="46"/>
      <c r="T37" s="46"/>
      <c r="U37" s="46"/>
      <c r="V37" s="46"/>
      <c r="W37" s="46"/>
      <c r="X37" s="46"/>
      <c r="Y37" s="46"/>
      <c r="Z37" s="46"/>
    </row>
    <row r="38" spans="1:26" s="15" customFormat="1" ht="15.75" thickBot="1" x14ac:dyDescent="0.3">
      <c r="A38" s="16" t="s">
        <v>124</v>
      </c>
      <c r="B38" s="24"/>
      <c r="C38" s="24"/>
      <c r="D38" s="24"/>
      <c r="E38" s="121"/>
      <c r="F38" s="191">
        <f>SUM(F36:F37)</f>
        <v>52000</v>
      </c>
      <c r="G38" s="167">
        <f>SUM(G35:G37)</f>
        <v>0</v>
      </c>
      <c r="H38" s="26"/>
      <c r="I38" s="148">
        <f>SUM(I36:I37)</f>
        <v>52000</v>
      </c>
      <c r="J38" s="240">
        <f t="shared" ref="J38:O38" si="4">SUM(J36:J37)</f>
        <v>0</v>
      </c>
      <c r="K38" s="240">
        <f t="shared" si="4"/>
        <v>250000</v>
      </c>
      <c r="L38" s="240">
        <f t="shared" si="4"/>
        <v>0</v>
      </c>
      <c r="M38" s="240">
        <f t="shared" si="4"/>
        <v>0</v>
      </c>
      <c r="N38" s="240">
        <f t="shared" si="4"/>
        <v>0</v>
      </c>
      <c r="O38" s="240">
        <f t="shared" si="4"/>
        <v>0</v>
      </c>
      <c r="P38" s="27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 s="46" customFormat="1" x14ac:dyDescent="0.25">
      <c r="A39" s="104"/>
      <c r="B39" s="104"/>
      <c r="C39" s="104"/>
      <c r="D39" s="104"/>
      <c r="E39" s="250"/>
      <c r="F39" s="242"/>
      <c r="G39" s="242"/>
      <c r="H39" s="241"/>
      <c r="I39" s="241"/>
      <c r="J39" s="241"/>
      <c r="K39" s="241"/>
      <c r="L39" s="241"/>
      <c r="M39" s="241"/>
      <c r="N39" s="241"/>
      <c r="O39" s="241"/>
      <c r="P39" s="104"/>
    </row>
    <row r="40" spans="1:26" s="46" customFormat="1" x14ac:dyDescent="0.25">
      <c r="A40" s="234" t="s">
        <v>154</v>
      </c>
      <c r="B40" s="104"/>
      <c r="C40" s="104"/>
      <c r="D40" s="104"/>
      <c r="E40" s="250"/>
      <c r="F40" s="242"/>
      <c r="G40" s="242"/>
      <c r="H40" s="241"/>
      <c r="I40" s="241"/>
      <c r="J40" s="241"/>
      <c r="K40" s="241"/>
      <c r="L40" s="241"/>
      <c r="M40" s="241"/>
      <c r="N40" s="241"/>
      <c r="O40" s="241"/>
      <c r="P40" s="104"/>
    </row>
    <row r="41" spans="1:26" s="15" customFormat="1" x14ac:dyDescent="0.25">
      <c r="A41" s="28" t="s">
        <v>154</v>
      </c>
      <c r="B41" s="28" t="s">
        <v>201</v>
      </c>
      <c r="C41" s="28">
        <v>1</v>
      </c>
      <c r="D41" s="28"/>
      <c r="E41" s="122"/>
      <c r="F41" s="185"/>
      <c r="G41" s="161"/>
      <c r="H41" s="47"/>
      <c r="I41" s="144"/>
      <c r="J41" s="241">
        <v>0</v>
      </c>
      <c r="K41" s="241"/>
      <c r="L41" s="241"/>
      <c r="M41" s="241"/>
      <c r="N41" s="241"/>
      <c r="O41" s="241"/>
      <c r="P41" s="28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1:26" s="15" customFormat="1" x14ac:dyDescent="0.25">
      <c r="A42" s="28" t="s">
        <v>154</v>
      </c>
      <c r="B42" s="28" t="s">
        <v>155</v>
      </c>
      <c r="C42" s="28" t="s">
        <v>14</v>
      </c>
      <c r="D42" s="229" t="s">
        <v>74</v>
      </c>
      <c r="E42" s="122"/>
      <c r="F42" s="337">
        <v>140000</v>
      </c>
      <c r="G42" s="161"/>
      <c r="H42" s="47"/>
      <c r="I42" s="144">
        <v>140000</v>
      </c>
      <c r="J42" s="241"/>
      <c r="K42" s="241"/>
      <c r="L42" s="241"/>
      <c r="M42" s="241"/>
      <c r="N42" s="241"/>
      <c r="O42" s="241"/>
      <c r="P42" s="28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spans="1:26" s="15" customFormat="1" x14ac:dyDescent="0.25">
      <c r="A43" s="28" t="s">
        <v>154</v>
      </c>
      <c r="B43" s="28" t="s">
        <v>156</v>
      </c>
      <c r="C43" s="28" t="s">
        <v>14</v>
      </c>
      <c r="D43" s="223" t="s">
        <v>260</v>
      </c>
      <c r="E43" s="122"/>
      <c r="F43" s="185">
        <v>300000</v>
      </c>
      <c r="G43" s="161"/>
      <c r="H43" s="47"/>
      <c r="I43" s="144">
        <v>300000</v>
      </c>
      <c r="J43" s="241"/>
      <c r="K43" s="241"/>
      <c r="L43" s="241"/>
      <c r="M43" s="241"/>
      <c r="N43" s="241"/>
      <c r="O43" s="241"/>
      <c r="P43" s="223" t="s">
        <v>260</v>
      </c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1:26" s="15" customFormat="1" x14ac:dyDescent="0.25">
      <c r="A44" s="28"/>
      <c r="B44" s="28" t="s">
        <v>156</v>
      </c>
      <c r="C44" s="28"/>
      <c r="D44" s="223" t="s">
        <v>306</v>
      </c>
      <c r="E44" s="122"/>
      <c r="F44" s="185">
        <v>0</v>
      </c>
      <c r="G44" s="161"/>
      <c r="H44" s="47"/>
      <c r="I44" s="144"/>
      <c r="J44" s="241"/>
      <c r="K44" s="241"/>
      <c r="L44" s="241"/>
      <c r="M44" s="241"/>
      <c r="N44" s="241"/>
      <c r="O44" s="241"/>
      <c r="P44" s="223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spans="1:26" s="15" customFormat="1" x14ac:dyDescent="0.25">
      <c r="A45" s="28"/>
      <c r="B45" s="28" t="s">
        <v>203</v>
      </c>
      <c r="C45" s="28"/>
      <c r="D45" s="270" t="s">
        <v>213</v>
      </c>
      <c r="E45" s="122"/>
      <c r="F45" s="185"/>
      <c r="G45" s="161"/>
      <c r="H45" s="47"/>
      <c r="I45" s="144"/>
      <c r="J45" s="241"/>
      <c r="K45" s="241"/>
      <c r="L45" s="241"/>
      <c r="M45" s="241"/>
      <c r="N45" s="241"/>
      <c r="O45" s="241"/>
      <c r="P45" s="28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 s="15" customFormat="1" x14ac:dyDescent="0.25">
      <c r="A46" s="28"/>
      <c r="B46" s="28" t="s">
        <v>285</v>
      </c>
      <c r="C46" s="28"/>
      <c r="D46" s="229" t="s">
        <v>74</v>
      </c>
      <c r="E46" s="122"/>
      <c r="F46" s="336">
        <v>0</v>
      </c>
      <c r="G46" s="161"/>
      <c r="H46" s="47"/>
      <c r="I46" s="144"/>
      <c r="J46" s="241"/>
      <c r="K46" s="241"/>
      <c r="L46" s="241"/>
      <c r="M46" s="241"/>
      <c r="N46" s="241"/>
      <c r="O46" s="241"/>
      <c r="P46" s="28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spans="1:26" s="15" customFormat="1" x14ac:dyDescent="0.25">
      <c r="A47" s="28" t="s">
        <v>154</v>
      </c>
      <c r="B47" s="28" t="s">
        <v>204</v>
      </c>
      <c r="C47" s="28" t="s">
        <v>15</v>
      </c>
      <c r="D47" s="229" t="s">
        <v>74</v>
      </c>
      <c r="E47" s="122"/>
      <c r="F47" s="337">
        <v>130000</v>
      </c>
      <c r="G47" s="161"/>
      <c r="H47" s="47"/>
      <c r="I47" s="144">
        <v>130000</v>
      </c>
      <c r="J47" s="241"/>
      <c r="K47" s="241"/>
      <c r="L47" s="241"/>
      <c r="M47" s="241"/>
      <c r="N47" s="241"/>
      <c r="O47" s="241"/>
      <c r="P47" s="28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 s="15" customFormat="1" x14ac:dyDescent="0.25">
      <c r="A48" s="28" t="s">
        <v>154</v>
      </c>
      <c r="B48" s="28" t="s">
        <v>157</v>
      </c>
      <c r="C48" s="28" t="s">
        <v>15</v>
      </c>
      <c r="D48" s="28"/>
      <c r="E48" s="122"/>
      <c r="F48" s="185"/>
      <c r="G48" s="161"/>
      <c r="H48" s="47"/>
      <c r="I48" s="144"/>
      <c r="J48" s="241">
        <v>230500</v>
      </c>
      <c r="K48" s="241"/>
      <c r="L48" s="241"/>
      <c r="M48" s="241"/>
      <c r="N48" s="241"/>
      <c r="O48" s="241"/>
      <c r="P48" s="28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:24" s="15" customFormat="1" x14ac:dyDescent="0.25">
      <c r="A49" s="28" t="s">
        <v>154</v>
      </c>
      <c r="B49" s="28" t="s">
        <v>227</v>
      </c>
      <c r="C49" s="28" t="s">
        <v>15</v>
      </c>
      <c r="D49" s="28"/>
      <c r="E49" s="122"/>
      <c r="F49" s="185"/>
      <c r="G49" s="161"/>
      <c r="H49" s="47"/>
      <c r="I49" s="144"/>
      <c r="J49" s="241">
        <v>250000</v>
      </c>
      <c r="K49" s="241"/>
      <c r="L49" s="241"/>
      <c r="M49" s="241"/>
      <c r="N49" s="241"/>
      <c r="O49" s="241"/>
      <c r="P49" s="28" t="s">
        <v>279</v>
      </c>
    </row>
    <row r="50" spans="1:24" s="15" customFormat="1" x14ac:dyDescent="0.25">
      <c r="A50" s="28" t="s">
        <v>154</v>
      </c>
      <c r="B50" s="28" t="s">
        <v>158</v>
      </c>
      <c r="C50" s="28" t="s">
        <v>15</v>
      </c>
      <c r="D50" s="28"/>
      <c r="E50" s="122"/>
      <c r="F50" s="185"/>
      <c r="G50" s="161"/>
      <c r="H50" s="47"/>
      <c r="I50" s="144"/>
      <c r="J50" s="241"/>
      <c r="K50" s="241">
        <v>135000</v>
      </c>
      <c r="L50" s="241"/>
      <c r="M50" s="241"/>
      <c r="N50" s="241"/>
      <c r="O50" s="241"/>
      <c r="P50" s="28"/>
    </row>
    <row r="51" spans="1:24" s="15" customFormat="1" x14ac:dyDescent="0.25">
      <c r="A51" s="28" t="s">
        <v>154</v>
      </c>
      <c r="B51" s="28" t="s">
        <v>159</v>
      </c>
      <c r="C51" s="28" t="s">
        <v>15</v>
      </c>
      <c r="D51" s="28"/>
      <c r="E51" s="122"/>
      <c r="F51" s="185"/>
      <c r="G51" s="161"/>
      <c r="H51" s="47"/>
      <c r="I51" s="144"/>
      <c r="J51" s="241"/>
      <c r="K51" s="241"/>
      <c r="L51" s="241"/>
      <c r="M51" s="241"/>
      <c r="N51" s="241"/>
      <c r="O51" s="241"/>
      <c r="P51" s="28"/>
    </row>
    <row r="52" spans="1:24" s="15" customFormat="1" x14ac:dyDescent="0.25">
      <c r="A52" s="28" t="s">
        <v>154</v>
      </c>
      <c r="B52" s="28" t="s">
        <v>202</v>
      </c>
      <c r="C52" s="28" t="s">
        <v>15</v>
      </c>
      <c r="D52" s="28"/>
      <c r="E52" s="122"/>
      <c r="F52" s="185"/>
      <c r="G52" s="161"/>
      <c r="H52" s="47"/>
      <c r="I52" s="144"/>
      <c r="J52" s="241"/>
      <c r="K52" s="241"/>
      <c r="L52" s="241">
        <v>99000</v>
      </c>
      <c r="M52" s="241"/>
      <c r="N52" s="241"/>
      <c r="O52" s="241"/>
      <c r="P52" s="28"/>
    </row>
    <row r="53" spans="1:24" s="15" customFormat="1" x14ac:dyDescent="0.25">
      <c r="A53" s="28" t="s">
        <v>154</v>
      </c>
      <c r="B53" s="28" t="s">
        <v>160</v>
      </c>
      <c r="C53" s="28" t="s">
        <v>15</v>
      </c>
      <c r="D53" s="28"/>
      <c r="E53" s="122"/>
      <c r="F53" s="185"/>
      <c r="G53" s="161"/>
      <c r="H53" s="47"/>
      <c r="I53" s="144"/>
      <c r="J53" s="241"/>
      <c r="K53" s="241"/>
      <c r="L53" s="241">
        <v>52000</v>
      </c>
      <c r="M53" s="241"/>
      <c r="N53" s="241"/>
      <c r="O53" s="241"/>
      <c r="P53" s="28"/>
    </row>
    <row r="54" spans="1:24" s="15" customFormat="1" x14ac:dyDescent="0.25">
      <c r="A54" s="28" t="s">
        <v>154</v>
      </c>
      <c r="B54" s="28" t="s">
        <v>161</v>
      </c>
      <c r="C54" s="28" t="s">
        <v>15</v>
      </c>
      <c r="D54" s="28"/>
      <c r="E54" s="122"/>
      <c r="F54" s="185"/>
      <c r="G54" s="161"/>
      <c r="H54" s="47"/>
      <c r="I54" s="144"/>
      <c r="J54" s="241"/>
      <c r="K54" s="241"/>
      <c r="L54" s="241" t="s">
        <v>34</v>
      </c>
      <c r="M54" s="241">
        <v>275000</v>
      </c>
      <c r="N54" s="241"/>
      <c r="O54" s="241"/>
      <c r="P54" s="28"/>
    </row>
    <row r="55" spans="1:24" s="15" customFormat="1" x14ac:dyDescent="0.25">
      <c r="A55" s="28" t="s">
        <v>154</v>
      </c>
      <c r="B55" s="28" t="s">
        <v>286</v>
      </c>
      <c r="C55" s="28" t="s">
        <v>15</v>
      </c>
      <c r="D55" s="28"/>
      <c r="E55" s="122"/>
      <c r="F55" s="185"/>
      <c r="G55" s="161"/>
      <c r="H55" s="47"/>
      <c r="I55" s="144"/>
      <c r="J55" s="241"/>
      <c r="K55" s="241"/>
      <c r="L55" s="241"/>
      <c r="M55" s="241"/>
      <c r="N55" s="241">
        <v>240000</v>
      </c>
      <c r="O55" s="241"/>
      <c r="P55" s="28"/>
    </row>
    <row r="56" spans="1:24" s="15" customFormat="1" x14ac:dyDescent="0.25">
      <c r="A56" s="28" t="s">
        <v>154</v>
      </c>
      <c r="B56" s="28" t="s">
        <v>164</v>
      </c>
      <c r="C56" s="28" t="s">
        <v>15</v>
      </c>
      <c r="D56" s="28"/>
      <c r="E56" s="122"/>
      <c r="F56" s="185"/>
      <c r="G56" s="161"/>
      <c r="H56" s="47"/>
      <c r="I56" s="144"/>
      <c r="J56" s="241"/>
      <c r="K56" s="241"/>
      <c r="L56" s="241"/>
      <c r="M56" s="241"/>
      <c r="N56" s="241"/>
      <c r="O56" s="241">
        <v>120000</v>
      </c>
      <c r="P56" s="28"/>
    </row>
    <row r="57" spans="1:24" s="15" customFormat="1" x14ac:dyDescent="0.25">
      <c r="A57" s="28" t="s">
        <v>154</v>
      </c>
      <c r="B57" s="28" t="s">
        <v>165</v>
      </c>
      <c r="C57" s="28" t="s">
        <v>15</v>
      </c>
      <c r="D57" s="28"/>
      <c r="E57" s="122"/>
      <c r="F57" s="185"/>
      <c r="G57" s="161"/>
      <c r="H57" s="47"/>
      <c r="I57" s="144"/>
      <c r="J57" s="241"/>
      <c r="K57" s="241"/>
      <c r="L57" s="241"/>
      <c r="M57" s="241"/>
      <c r="N57" s="241"/>
      <c r="O57" s="241">
        <v>120000</v>
      </c>
      <c r="P57" s="28"/>
    </row>
    <row r="58" spans="1:24" s="15" customFormat="1" ht="15.75" thickBot="1" x14ac:dyDescent="0.3">
      <c r="A58" s="28" t="s">
        <v>154</v>
      </c>
      <c r="B58" s="28" t="s">
        <v>166</v>
      </c>
      <c r="C58" s="28" t="s">
        <v>15</v>
      </c>
      <c r="D58" s="338" t="s">
        <v>74</v>
      </c>
      <c r="E58" s="122"/>
      <c r="F58" s="337">
        <v>40000</v>
      </c>
      <c r="G58" s="161" t="s">
        <v>163</v>
      </c>
      <c r="H58" s="47"/>
      <c r="I58" s="144">
        <v>40000</v>
      </c>
      <c r="J58" s="241"/>
      <c r="K58" s="241"/>
      <c r="L58" s="241"/>
      <c r="M58" s="241"/>
      <c r="N58" s="241"/>
      <c r="O58" s="241"/>
      <c r="P58" s="28"/>
    </row>
    <row r="59" spans="1:24" s="98" customFormat="1" ht="15.75" thickBot="1" x14ac:dyDescent="0.3">
      <c r="A59" s="258" t="s">
        <v>162</v>
      </c>
      <c r="B59" s="259"/>
      <c r="C59" s="259"/>
      <c r="D59" s="259"/>
      <c r="E59" s="121"/>
      <c r="F59" s="191">
        <f>SUM(F41:F58)</f>
        <v>610000</v>
      </c>
      <c r="G59" s="167">
        <f>SUM(G41:G58)</f>
        <v>0</v>
      </c>
      <c r="H59" s="105"/>
      <c r="I59" s="148">
        <f t="shared" ref="I59:O59" si="5">SUM(I41:I58)</f>
        <v>610000</v>
      </c>
      <c r="J59" s="240">
        <f t="shared" si="5"/>
        <v>480500</v>
      </c>
      <c r="K59" s="240">
        <f t="shared" si="5"/>
        <v>135000</v>
      </c>
      <c r="L59" s="240">
        <f t="shared" si="5"/>
        <v>151000</v>
      </c>
      <c r="M59" s="240">
        <f t="shared" si="5"/>
        <v>275000</v>
      </c>
      <c r="N59" s="240">
        <f t="shared" si="5"/>
        <v>240000</v>
      </c>
      <c r="O59" s="240">
        <f t="shared" si="5"/>
        <v>240000</v>
      </c>
      <c r="P59" s="260"/>
      <c r="Q59" s="46"/>
      <c r="R59" s="46"/>
      <c r="S59" s="46"/>
      <c r="T59" s="46"/>
      <c r="U59" s="46"/>
      <c r="V59" s="46"/>
      <c r="W59" s="46"/>
      <c r="X59" s="46"/>
    </row>
    <row r="60" spans="1:24" s="46" customFormat="1" x14ac:dyDescent="0.25">
      <c r="A60" s="104"/>
      <c r="B60" s="104"/>
      <c r="C60" s="104"/>
      <c r="D60" s="104"/>
      <c r="E60" s="250"/>
      <c r="F60" s="242"/>
      <c r="G60" s="242"/>
      <c r="H60" s="241"/>
      <c r="I60" s="241"/>
      <c r="J60" s="241"/>
      <c r="K60" s="241"/>
      <c r="L60" s="241"/>
      <c r="M60" s="241"/>
      <c r="N60" s="241"/>
      <c r="O60" s="241"/>
      <c r="P60" s="104"/>
    </row>
    <row r="61" spans="1:24" s="46" customFormat="1" x14ac:dyDescent="0.25">
      <c r="A61" s="104"/>
      <c r="B61" s="104"/>
      <c r="C61" s="104"/>
      <c r="D61" s="104"/>
      <c r="E61" s="250"/>
      <c r="F61" s="242"/>
      <c r="G61" s="242"/>
      <c r="H61" s="241"/>
      <c r="I61" s="241"/>
      <c r="J61" s="241"/>
      <c r="K61" s="241"/>
      <c r="L61" s="241"/>
      <c r="M61" s="241"/>
      <c r="N61" s="241"/>
      <c r="O61" s="241"/>
      <c r="P61" s="104"/>
    </row>
    <row r="62" spans="1:24" s="42" customFormat="1" x14ac:dyDescent="0.25">
      <c r="A62" s="214"/>
      <c r="B62" s="214"/>
      <c r="C62" s="215"/>
      <c r="D62" s="226" t="s">
        <v>2</v>
      </c>
      <c r="E62" s="216" t="s">
        <v>81</v>
      </c>
      <c r="F62" s="137"/>
      <c r="G62" s="137"/>
      <c r="H62" s="136"/>
      <c r="I62" s="136"/>
      <c r="J62" s="136"/>
      <c r="K62" s="136"/>
      <c r="L62" s="136"/>
      <c r="M62" s="136"/>
      <c r="N62" s="136"/>
      <c r="O62" s="136"/>
      <c r="P62" s="214"/>
    </row>
    <row r="63" spans="1:24" s="2" customFormat="1" x14ac:dyDescent="0.25">
      <c r="A63" s="217" t="s">
        <v>0</v>
      </c>
      <c r="B63" s="217" t="s">
        <v>1</v>
      </c>
      <c r="C63" s="218" t="s">
        <v>12</v>
      </c>
      <c r="D63" s="218" t="s">
        <v>3</v>
      </c>
      <c r="E63" s="217" t="s">
        <v>82</v>
      </c>
      <c r="F63" s="158" t="s">
        <v>4</v>
      </c>
      <c r="G63" s="158" t="s">
        <v>5</v>
      </c>
      <c r="H63" s="135"/>
      <c r="I63" s="135" t="s">
        <v>6</v>
      </c>
      <c r="J63" s="135" t="s">
        <v>7</v>
      </c>
      <c r="K63" s="135" t="s">
        <v>8</v>
      </c>
      <c r="L63" s="135" t="s">
        <v>9</v>
      </c>
      <c r="M63" s="135" t="s">
        <v>77</v>
      </c>
      <c r="N63" s="135" t="s">
        <v>103</v>
      </c>
      <c r="O63" s="135" t="s">
        <v>144</v>
      </c>
      <c r="P63" s="217" t="s">
        <v>10</v>
      </c>
    </row>
    <row r="64" spans="1:24" s="46" customFormat="1" ht="14.25" customHeight="1" x14ac:dyDescent="0.25">
      <c r="A64" s="234" t="s">
        <v>86</v>
      </c>
      <c r="B64" s="104"/>
      <c r="C64" s="104"/>
      <c r="D64" s="104"/>
      <c r="E64" s="248"/>
      <c r="F64" s="242"/>
      <c r="G64" s="242"/>
      <c r="H64" s="241"/>
      <c r="I64" s="241"/>
      <c r="J64" s="241"/>
      <c r="K64" s="241"/>
      <c r="L64" s="241"/>
      <c r="M64" s="241"/>
      <c r="N64" s="241"/>
      <c r="O64" s="241"/>
      <c r="P64" s="104"/>
    </row>
    <row r="65" spans="1:16" s="42" customFormat="1" x14ac:dyDescent="0.25">
      <c r="A65" s="42" t="s">
        <v>11</v>
      </c>
      <c r="B65" s="42" t="s">
        <v>167</v>
      </c>
      <c r="C65" s="205">
        <v>1</v>
      </c>
      <c r="D65" s="225" t="s">
        <v>34</v>
      </c>
      <c r="E65" s="124"/>
      <c r="F65" s="332">
        <v>0</v>
      </c>
      <c r="G65" s="168">
        <v>0</v>
      </c>
      <c r="H65" s="44"/>
      <c r="I65" s="149">
        <v>0</v>
      </c>
      <c r="J65" s="44">
        <v>200000</v>
      </c>
      <c r="K65" s="44">
        <v>200000</v>
      </c>
      <c r="L65" s="44">
        <v>200000</v>
      </c>
      <c r="M65" s="44">
        <v>200000</v>
      </c>
      <c r="N65" s="44">
        <v>200000</v>
      </c>
      <c r="O65" s="44">
        <v>0</v>
      </c>
      <c r="P65" s="42" t="s">
        <v>34</v>
      </c>
    </row>
    <row r="66" spans="1:16" s="42" customFormat="1" x14ac:dyDescent="0.25">
      <c r="A66" s="42" t="s">
        <v>11</v>
      </c>
      <c r="B66" s="42" t="s">
        <v>208</v>
      </c>
      <c r="C66" s="205"/>
      <c r="D66" s="229" t="s">
        <v>74</v>
      </c>
      <c r="E66" s="124"/>
      <c r="F66" s="195">
        <v>100000</v>
      </c>
      <c r="G66" s="168"/>
      <c r="H66" s="44"/>
      <c r="I66" s="149">
        <v>100000</v>
      </c>
      <c r="J66" s="44">
        <v>100000</v>
      </c>
      <c r="K66" s="44"/>
      <c r="L66" s="44"/>
      <c r="M66" s="44"/>
      <c r="N66" s="44"/>
      <c r="O66" s="44"/>
    </row>
    <row r="67" spans="1:16" s="42" customFormat="1" x14ac:dyDescent="0.25">
      <c r="A67" s="42" t="s">
        <v>11</v>
      </c>
      <c r="B67" s="42" t="s">
        <v>206</v>
      </c>
      <c r="C67" s="205"/>
      <c r="D67" s="229" t="s">
        <v>74</v>
      </c>
      <c r="E67" s="124"/>
      <c r="F67" s="195">
        <v>0</v>
      </c>
      <c r="G67" s="171" t="s">
        <v>207</v>
      </c>
      <c r="H67" s="44"/>
      <c r="I67" s="149">
        <v>48000</v>
      </c>
      <c r="J67" s="44"/>
      <c r="K67" s="44"/>
      <c r="L67" s="44"/>
      <c r="M67" s="44"/>
      <c r="N67" s="44"/>
      <c r="O67" s="44"/>
    </row>
    <row r="68" spans="1:16" s="42" customFormat="1" x14ac:dyDescent="0.25">
      <c r="A68" s="42" t="s">
        <v>11</v>
      </c>
      <c r="B68" s="42" t="s">
        <v>209</v>
      </c>
      <c r="C68" s="205"/>
      <c r="D68" s="229" t="s">
        <v>74</v>
      </c>
      <c r="E68" s="124"/>
      <c r="F68" s="195">
        <v>15000</v>
      </c>
      <c r="G68" s="171"/>
      <c r="H68" s="44"/>
      <c r="I68" s="149">
        <v>15000</v>
      </c>
      <c r="J68" s="44"/>
      <c r="K68" s="44"/>
      <c r="L68" s="44"/>
      <c r="M68" s="44"/>
      <c r="N68" s="44"/>
      <c r="O68" s="44"/>
    </row>
    <row r="69" spans="1:16" s="42" customFormat="1" x14ac:dyDescent="0.25">
      <c r="A69" s="42" t="s">
        <v>11</v>
      </c>
      <c r="B69" s="42" t="s">
        <v>210</v>
      </c>
      <c r="C69" s="205"/>
      <c r="D69" s="71" t="s">
        <v>21</v>
      </c>
      <c r="E69" s="124"/>
      <c r="F69" s="196">
        <v>285000</v>
      </c>
      <c r="G69" s="171"/>
      <c r="H69" s="44"/>
      <c r="I69" s="149">
        <f>300000-I68</f>
        <v>285000</v>
      </c>
      <c r="J69" s="44"/>
      <c r="K69" s="44"/>
      <c r="L69" s="44"/>
      <c r="M69" s="44"/>
      <c r="N69" s="44"/>
      <c r="O69" s="44"/>
    </row>
    <row r="70" spans="1:16" s="42" customFormat="1" x14ac:dyDescent="0.25">
      <c r="A70" s="42" t="s">
        <v>11</v>
      </c>
      <c r="B70" s="42" t="s">
        <v>168</v>
      </c>
      <c r="C70" s="205">
        <v>1</v>
      </c>
      <c r="D70" s="229" t="s">
        <v>74</v>
      </c>
      <c r="E70" s="124"/>
      <c r="F70" s="195">
        <v>340000</v>
      </c>
      <c r="G70" s="161">
        <v>0</v>
      </c>
      <c r="H70" s="44"/>
      <c r="I70" s="149">
        <v>340000</v>
      </c>
      <c r="J70" s="44"/>
      <c r="K70" s="44">
        <v>357500</v>
      </c>
      <c r="L70" s="44"/>
      <c r="M70" s="44">
        <v>375375</v>
      </c>
      <c r="N70" s="44"/>
      <c r="O70" s="44">
        <v>394145</v>
      </c>
    </row>
    <row r="71" spans="1:16" s="42" customFormat="1" x14ac:dyDescent="0.25">
      <c r="A71" s="42" t="s">
        <v>11</v>
      </c>
      <c r="B71" s="42" t="s">
        <v>107</v>
      </c>
      <c r="C71" s="205">
        <v>1</v>
      </c>
      <c r="D71" s="205"/>
      <c r="E71" s="125"/>
      <c r="F71" s="186"/>
      <c r="G71" s="138"/>
      <c r="H71" s="44"/>
      <c r="I71" s="149"/>
      <c r="J71" s="44">
        <v>600000</v>
      </c>
      <c r="K71" s="44">
        <v>0</v>
      </c>
      <c r="L71" s="44"/>
      <c r="M71" s="44"/>
      <c r="N71" s="44"/>
      <c r="O71" s="44"/>
    </row>
    <row r="72" spans="1:16" s="42" customFormat="1" x14ac:dyDescent="0.25">
      <c r="A72" s="42" t="s">
        <v>11</v>
      </c>
      <c r="B72" s="42" t="s">
        <v>13</v>
      </c>
      <c r="C72" s="205">
        <v>1</v>
      </c>
      <c r="D72" s="205"/>
      <c r="E72" s="125"/>
      <c r="F72" s="186"/>
      <c r="G72" s="138"/>
      <c r="H72" s="44"/>
      <c r="I72" s="149"/>
      <c r="J72" s="44"/>
      <c r="K72" s="44"/>
      <c r="L72" s="44">
        <v>1350000</v>
      </c>
      <c r="M72" s="44">
        <v>0</v>
      </c>
      <c r="N72" s="44">
        <v>0</v>
      </c>
      <c r="O72" s="44"/>
    </row>
    <row r="73" spans="1:16" s="42" customFormat="1" ht="15.75" thickBot="1" x14ac:dyDescent="0.3">
      <c r="A73" s="42" t="s">
        <v>11</v>
      </c>
      <c r="B73" s="42" t="s">
        <v>79</v>
      </c>
      <c r="C73" s="205" t="s">
        <v>15</v>
      </c>
      <c r="D73" s="227" t="s">
        <v>75</v>
      </c>
      <c r="E73" s="125"/>
      <c r="F73" s="194">
        <v>5800000</v>
      </c>
      <c r="G73" s="138"/>
      <c r="H73" s="44"/>
      <c r="I73" s="149">
        <v>5800000</v>
      </c>
      <c r="J73" s="44" t="s">
        <v>34</v>
      </c>
      <c r="K73" s="44"/>
      <c r="L73" s="44">
        <v>0</v>
      </c>
      <c r="M73" s="44"/>
      <c r="N73" s="44"/>
      <c r="O73" s="44"/>
    </row>
    <row r="74" spans="1:16" s="8" customFormat="1" ht="15.75" thickBot="1" x14ac:dyDescent="0.3">
      <c r="A74" s="5" t="s">
        <v>41</v>
      </c>
      <c r="B74" s="6"/>
      <c r="C74" s="206"/>
      <c r="D74" s="206"/>
      <c r="E74" s="126"/>
      <c r="F74" s="193">
        <f>SUM(F65:F73)</f>
        <v>6540000</v>
      </c>
      <c r="G74" s="169">
        <f>SUM(G65:G73)</f>
        <v>0</v>
      </c>
      <c r="H74" s="12"/>
      <c r="I74" s="150">
        <f t="shared" ref="I74:O74" si="6">SUM(I65:I73)</f>
        <v>6588000</v>
      </c>
      <c r="J74" s="12">
        <f t="shared" si="6"/>
        <v>900000</v>
      </c>
      <c r="K74" s="12">
        <f t="shared" si="6"/>
        <v>557500</v>
      </c>
      <c r="L74" s="12">
        <f t="shared" si="6"/>
        <v>1550000</v>
      </c>
      <c r="M74" s="12">
        <f t="shared" si="6"/>
        <v>575375</v>
      </c>
      <c r="N74" s="12">
        <f t="shared" si="6"/>
        <v>200000</v>
      </c>
      <c r="O74" s="12">
        <f t="shared" si="6"/>
        <v>394145</v>
      </c>
      <c r="P74" s="9"/>
    </row>
    <row r="75" spans="1:16" s="14" customFormat="1" x14ac:dyDescent="0.25">
      <c r="C75" s="208"/>
      <c r="D75" s="208"/>
      <c r="E75" s="251"/>
      <c r="F75" s="65"/>
      <c r="G75" s="65"/>
      <c r="H75" s="21"/>
      <c r="I75" s="21"/>
      <c r="J75" s="21"/>
      <c r="K75" s="21"/>
      <c r="L75" s="21"/>
      <c r="M75" s="21"/>
      <c r="N75" s="21"/>
      <c r="O75" s="21"/>
    </row>
    <row r="76" spans="1:16" s="14" customFormat="1" x14ac:dyDescent="0.25">
      <c r="A76" s="50" t="s">
        <v>87</v>
      </c>
      <c r="C76" s="208"/>
      <c r="D76" s="208"/>
      <c r="E76" s="251"/>
      <c r="F76" s="65"/>
      <c r="G76" s="65"/>
      <c r="H76" s="21"/>
      <c r="I76" s="21"/>
      <c r="J76" s="21"/>
      <c r="K76" s="21"/>
      <c r="L76" s="21"/>
      <c r="M76" s="21"/>
      <c r="N76" s="21"/>
      <c r="O76" s="21"/>
    </row>
    <row r="77" spans="1:16" s="42" customFormat="1" x14ac:dyDescent="0.25">
      <c r="A77" s="42" t="s">
        <v>24</v>
      </c>
      <c r="B77" s="42" t="s">
        <v>169</v>
      </c>
      <c r="C77" s="205">
        <v>1</v>
      </c>
      <c r="D77" s="339" t="s">
        <v>170</v>
      </c>
      <c r="E77" s="125"/>
      <c r="F77" s="198">
        <v>35000</v>
      </c>
      <c r="G77" s="161" t="s">
        <v>163</v>
      </c>
      <c r="H77" s="44"/>
      <c r="I77" s="149">
        <v>35000</v>
      </c>
      <c r="J77" s="44">
        <v>35000</v>
      </c>
      <c r="K77" s="44">
        <v>0</v>
      </c>
      <c r="L77" s="44"/>
      <c r="M77" s="44"/>
      <c r="N77" s="44"/>
      <c r="O77" s="44"/>
    </row>
    <row r="78" spans="1:16" s="42" customFormat="1" x14ac:dyDescent="0.25">
      <c r="A78" s="42" t="s">
        <v>24</v>
      </c>
      <c r="B78" s="42" t="s">
        <v>171</v>
      </c>
      <c r="C78" s="205">
        <v>1</v>
      </c>
      <c r="D78" s="339" t="s">
        <v>170</v>
      </c>
      <c r="E78" s="125"/>
      <c r="F78" s="198">
        <v>50000</v>
      </c>
      <c r="G78" s="171" t="s">
        <v>34</v>
      </c>
      <c r="H78" s="44"/>
      <c r="I78" s="149">
        <v>50000</v>
      </c>
      <c r="J78" s="44"/>
      <c r="K78" s="44"/>
      <c r="L78" s="44"/>
      <c r="M78" s="44"/>
      <c r="N78" s="44"/>
      <c r="O78" s="44"/>
    </row>
    <row r="79" spans="1:16" s="42" customFormat="1" x14ac:dyDescent="0.25">
      <c r="A79" s="42" t="s">
        <v>24</v>
      </c>
      <c r="B79" s="42" t="s">
        <v>172</v>
      </c>
      <c r="C79" s="205">
        <v>1</v>
      </c>
      <c r="D79" s="339" t="s">
        <v>170</v>
      </c>
      <c r="E79" s="125"/>
      <c r="F79" s="198">
        <v>24000</v>
      </c>
      <c r="G79" s="161" t="s">
        <v>163</v>
      </c>
      <c r="H79" s="44"/>
      <c r="I79" s="149">
        <v>24000</v>
      </c>
      <c r="J79" s="44">
        <f>50000+24000</f>
        <v>74000</v>
      </c>
      <c r="K79" s="44">
        <v>10000</v>
      </c>
      <c r="L79" s="44"/>
      <c r="M79" s="44"/>
      <c r="N79" s="44"/>
      <c r="O79" s="44"/>
    </row>
    <row r="80" spans="1:16" s="42" customFormat="1" x14ac:dyDescent="0.25">
      <c r="A80" s="42" t="s">
        <v>24</v>
      </c>
      <c r="B80" s="42" t="s">
        <v>287</v>
      </c>
      <c r="C80" s="205">
        <v>1</v>
      </c>
      <c r="D80" s="339" t="s">
        <v>170</v>
      </c>
      <c r="E80" s="125"/>
      <c r="F80" s="198"/>
      <c r="G80" s="171"/>
      <c r="H80" s="44"/>
      <c r="I80" s="149"/>
      <c r="J80" s="44"/>
      <c r="K80" s="44">
        <v>28000</v>
      </c>
      <c r="L80" s="44">
        <v>30000</v>
      </c>
      <c r="M80" s="44"/>
      <c r="N80" s="44"/>
      <c r="O80" s="44"/>
    </row>
    <row r="81" spans="1:16" s="42" customFormat="1" x14ac:dyDescent="0.25">
      <c r="A81" s="42" t="s">
        <v>24</v>
      </c>
      <c r="B81" s="42" t="s">
        <v>173</v>
      </c>
      <c r="C81" s="205">
        <v>1</v>
      </c>
      <c r="D81" s="339" t="s">
        <v>170</v>
      </c>
      <c r="E81" s="125"/>
      <c r="F81" s="198"/>
      <c r="G81" s="171"/>
      <c r="H81" s="44"/>
      <c r="I81" s="149"/>
      <c r="J81" s="44">
        <v>24000</v>
      </c>
      <c r="K81" s="44"/>
      <c r="L81" s="44"/>
      <c r="M81" s="44"/>
      <c r="N81" s="44"/>
      <c r="O81" s="44"/>
    </row>
    <row r="82" spans="1:16" s="42" customFormat="1" ht="15.75" thickBot="1" x14ac:dyDescent="0.3">
      <c r="A82" s="42" t="s">
        <v>24</v>
      </c>
      <c r="B82" s="42" t="s">
        <v>137</v>
      </c>
      <c r="C82" s="205">
        <v>1</v>
      </c>
      <c r="D82" s="339" t="s">
        <v>170</v>
      </c>
      <c r="E82" s="125"/>
      <c r="F82" s="198">
        <v>0</v>
      </c>
      <c r="G82" s="171" t="s">
        <v>34</v>
      </c>
      <c r="H82" s="44"/>
      <c r="I82" s="149">
        <v>0</v>
      </c>
      <c r="J82" s="44">
        <v>50000</v>
      </c>
      <c r="K82" s="44">
        <v>50000</v>
      </c>
      <c r="L82" s="44">
        <v>50000</v>
      </c>
      <c r="M82" s="44">
        <v>50000</v>
      </c>
      <c r="N82" s="44">
        <v>50000</v>
      </c>
      <c r="O82" s="44"/>
    </row>
    <row r="83" spans="1:16" ht="15.75" thickBot="1" x14ac:dyDescent="0.3">
      <c r="A83" s="5" t="s">
        <v>42</v>
      </c>
      <c r="B83" s="6"/>
      <c r="C83" s="206"/>
      <c r="D83" s="206"/>
      <c r="E83" s="126"/>
      <c r="F83" s="340">
        <f t="shared" ref="F83:G83" si="7">SUM(F77:F82)</f>
        <v>109000</v>
      </c>
      <c r="G83" s="169">
        <f t="shared" si="7"/>
        <v>0</v>
      </c>
      <c r="H83" s="12"/>
      <c r="I83" s="150">
        <f>SUM(I77:I82)</f>
        <v>109000</v>
      </c>
      <c r="J83" s="12">
        <f t="shared" ref="J83:N83" si="8">SUM(J77:J82)</f>
        <v>183000</v>
      </c>
      <c r="K83" s="12">
        <f t="shared" si="8"/>
        <v>88000</v>
      </c>
      <c r="L83" s="12">
        <f t="shared" si="8"/>
        <v>80000</v>
      </c>
      <c r="M83" s="12">
        <f t="shared" si="8"/>
        <v>50000</v>
      </c>
      <c r="N83" s="12">
        <f t="shared" si="8"/>
        <v>50000</v>
      </c>
      <c r="O83" s="7">
        <f t="shared" ref="O83" si="9">SUM(O77:O77)</f>
        <v>0</v>
      </c>
      <c r="P83" s="9"/>
    </row>
    <row r="84" spans="1:16" s="42" customFormat="1" x14ac:dyDescent="0.25">
      <c r="A84" s="14"/>
      <c r="B84" s="14"/>
      <c r="C84" s="208"/>
      <c r="D84" s="208"/>
      <c r="E84" s="251"/>
      <c r="F84" s="65"/>
      <c r="G84" s="65"/>
      <c r="H84" s="21"/>
      <c r="I84" s="21"/>
      <c r="J84" s="21"/>
      <c r="K84" s="21"/>
      <c r="L84" s="21"/>
      <c r="M84" s="21"/>
      <c r="N84" s="21"/>
      <c r="O84" s="21"/>
      <c r="P84" s="14"/>
    </row>
    <row r="85" spans="1:16" s="66" customFormat="1" x14ac:dyDescent="0.25">
      <c r="A85" s="224" t="s">
        <v>88</v>
      </c>
      <c r="C85" s="252"/>
      <c r="D85" s="252"/>
      <c r="F85" s="253"/>
      <c r="G85" s="253"/>
      <c r="H85" s="254"/>
      <c r="I85" s="254"/>
      <c r="J85" s="254"/>
      <c r="K85" s="254"/>
      <c r="L85" s="254"/>
      <c r="M85" s="254"/>
      <c r="N85" s="254"/>
      <c r="O85" s="254"/>
    </row>
    <row r="86" spans="1:16" s="42" customFormat="1" x14ac:dyDescent="0.25">
      <c r="A86" s="14" t="s">
        <v>47</v>
      </c>
      <c r="B86" s="14" t="s">
        <v>174</v>
      </c>
      <c r="C86" s="208" t="s">
        <v>14</v>
      </c>
      <c r="D86" s="270" t="s">
        <v>213</v>
      </c>
      <c r="E86" s="115"/>
      <c r="F86" s="196">
        <v>125000</v>
      </c>
      <c r="G86" s="170">
        <v>0</v>
      </c>
      <c r="H86" s="21"/>
      <c r="I86" s="142">
        <f>900000-I87</f>
        <v>650000</v>
      </c>
      <c r="J86" s="21">
        <v>0</v>
      </c>
      <c r="K86" s="21">
        <v>0</v>
      </c>
      <c r="L86" s="21">
        <v>0</v>
      </c>
      <c r="M86" s="21"/>
      <c r="N86" s="21"/>
      <c r="O86" s="21"/>
      <c r="P86" s="106" t="s">
        <v>269</v>
      </c>
    </row>
    <row r="87" spans="1:16" s="42" customFormat="1" x14ac:dyDescent="0.25">
      <c r="A87" s="14" t="s">
        <v>34</v>
      </c>
      <c r="B87" s="14" t="s">
        <v>271</v>
      </c>
      <c r="C87" s="325" t="s">
        <v>281</v>
      </c>
      <c r="D87" s="223" t="s">
        <v>242</v>
      </c>
      <c r="E87" s="115"/>
      <c r="F87" s="196">
        <v>0</v>
      </c>
      <c r="G87" s="168">
        <v>0</v>
      </c>
      <c r="H87" s="21"/>
      <c r="I87" s="142">
        <v>250000</v>
      </c>
      <c r="J87" s="21"/>
      <c r="K87" s="21">
        <v>0</v>
      </c>
      <c r="L87" s="21"/>
      <c r="M87" s="21"/>
      <c r="N87" s="21" t="s">
        <v>34</v>
      </c>
      <c r="O87" s="21"/>
      <c r="P87" s="223" t="s">
        <v>243</v>
      </c>
    </row>
    <row r="88" spans="1:16" s="42" customFormat="1" x14ac:dyDescent="0.25">
      <c r="A88" s="14"/>
      <c r="B88" s="14" t="s">
        <v>270</v>
      </c>
      <c r="C88" s="208"/>
      <c r="D88" s="71" t="s">
        <v>21</v>
      </c>
      <c r="E88" s="115"/>
      <c r="F88" s="192"/>
      <c r="G88" s="168"/>
      <c r="H88" s="21"/>
      <c r="I88" s="142"/>
      <c r="J88" s="21"/>
      <c r="K88" s="21"/>
      <c r="L88" s="21"/>
      <c r="M88" s="21"/>
      <c r="N88" s="21"/>
      <c r="O88" s="21"/>
      <c r="P88" s="106"/>
    </row>
    <row r="89" spans="1:16" s="42" customFormat="1" x14ac:dyDescent="0.25">
      <c r="A89" s="14"/>
      <c r="B89" s="14" t="s">
        <v>268</v>
      </c>
      <c r="C89" s="208"/>
      <c r="D89" s="71" t="s">
        <v>21</v>
      </c>
      <c r="E89" s="115"/>
      <c r="F89" s="192"/>
      <c r="G89" s="168"/>
      <c r="H89" s="21"/>
      <c r="I89" s="142"/>
      <c r="J89" s="21"/>
      <c r="K89" s="21"/>
      <c r="L89" s="21"/>
      <c r="M89" s="21"/>
      <c r="N89" s="21"/>
      <c r="O89" s="21"/>
      <c r="P89" s="106"/>
    </row>
    <row r="90" spans="1:16" s="42" customFormat="1" x14ac:dyDescent="0.25">
      <c r="A90" s="14" t="s">
        <v>47</v>
      </c>
      <c r="B90" s="14" t="s">
        <v>108</v>
      </c>
      <c r="C90" s="208" t="s">
        <v>15</v>
      </c>
      <c r="D90" s="208" t="s">
        <v>34</v>
      </c>
      <c r="E90" s="115"/>
      <c r="F90" s="186">
        <v>0</v>
      </c>
      <c r="G90" s="138">
        <v>0</v>
      </c>
      <c r="H90" s="21"/>
      <c r="I90" s="142">
        <v>0</v>
      </c>
      <c r="J90" s="21">
        <v>50000</v>
      </c>
      <c r="K90" s="21"/>
      <c r="L90" s="21">
        <v>0</v>
      </c>
      <c r="M90" s="21"/>
      <c r="N90" s="21"/>
      <c r="O90" s="21"/>
      <c r="P90" s="14"/>
    </row>
    <row r="91" spans="1:16" s="42" customFormat="1" x14ac:dyDescent="0.25">
      <c r="A91" s="14" t="s">
        <v>47</v>
      </c>
      <c r="B91" s="14" t="s">
        <v>67</v>
      </c>
      <c r="C91" s="208" t="s">
        <v>14</v>
      </c>
      <c r="D91" s="208"/>
      <c r="E91" s="115"/>
      <c r="F91" s="186"/>
      <c r="G91" s="138"/>
      <c r="H91" s="21"/>
      <c r="I91" s="142"/>
      <c r="J91" s="21"/>
      <c r="K91" s="21">
        <v>200000</v>
      </c>
      <c r="L91" s="21">
        <v>0</v>
      </c>
      <c r="M91" s="21"/>
      <c r="N91" s="21"/>
      <c r="O91" s="21"/>
      <c r="P91" s="14"/>
    </row>
    <row r="92" spans="1:16" s="42" customFormat="1" x14ac:dyDescent="0.25">
      <c r="A92" s="14" t="s">
        <v>47</v>
      </c>
      <c r="B92" s="14" t="s">
        <v>49</v>
      </c>
      <c r="C92" s="208" t="s">
        <v>14</v>
      </c>
      <c r="D92" s="208"/>
      <c r="E92" s="115"/>
      <c r="F92" s="186"/>
      <c r="G92" s="138"/>
      <c r="H92" s="21"/>
      <c r="I92" s="142">
        <v>56000</v>
      </c>
      <c r="J92" s="21"/>
      <c r="K92" s="21"/>
      <c r="L92" s="21">
        <v>2000000</v>
      </c>
      <c r="M92" s="21"/>
      <c r="N92" s="21"/>
      <c r="O92" s="21"/>
      <c r="P92" s="14"/>
    </row>
    <row r="93" spans="1:16" s="42" customFormat="1" x14ac:dyDescent="0.25">
      <c r="A93" s="14" t="s">
        <v>47</v>
      </c>
      <c r="B93" s="14" t="s">
        <v>288</v>
      </c>
      <c r="C93" s="208" t="s">
        <v>14</v>
      </c>
      <c r="D93" s="208"/>
      <c r="E93" s="115"/>
      <c r="F93" s="186"/>
      <c r="G93" s="138"/>
      <c r="H93" s="21"/>
      <c r="I93" s="142"/>
      <c r="J93" s="21"/>
      <c r="K93" s="21"/>
      <c r="L93" s="21"/>
      <c r="M93" s="21">
        <v>1000000</v>
      </c>
      <c r="N93" s="21"/>
      <c r="O93" s="21"/>
      <c r="P93" s="14"/>
    </row>
    <row r="94" spans="1:16" s="42" customFormat="1" x14ac:dyDescent="0.25">
      <c r="A94" s="14" t="s">
        <v>47</v>
      </c>
      <c r="B94" s="14" t="s">
        <v>55</v>
      </c>
      <c r="C94" s="208" t="s">
        <v>15</v>
      </c>
      <c r="D94" s="208"/>
      <c r="E94" s="115"/>
      <c r="F94" s="186"/>
      <c r="G94" s="138"/>
      <c r="H94" s="21"/>
      <c r="I94" s="142"/>
      <c r="J94" s="21"/>
      <c r="K94" s="21"/>
      <c r="L94" s="21">
        <v>0</v>
      </c>
      <c r="M94" s="21">
        <v>0</v>
      </c>
      <c r="N94" s="21">
        <v>500000</v>
      </c>
      <c r="O94" s="21"/>
      <c r="P94" s="14"/>
    </row>
    <row r="95" spans="1:16" s="42" customFormat="1" ht="15.75" thickBot="1" x14ac:dyDescent="0.3">
      <c r="A95" s="14" t="s">
        <v>47</v>
      </c>
      <c r="B95" s="14" t="s">
        <v>109</v>
      </c>
      <c r="C95" s="208" t="s">
        <v>175</v>
      </c>
      <c r="D95" s="208"/>
      <c r="E95" s="115"/>
      <c r="F95" s="186"/>
      <c r="G95" s="138"/>
      <c r="H95" s="21"/>
      <c r="I95" s="142"/>
      <c r="J95" s="21"/>
      <c r="K95" s="21"/>
      <c r="L95" s="21">
        <v>0</v>
      </c>
      <c r="M95" s="21"/>
      <c r="N95" s="21"/>
      <c r="O95" s="21">
        <v>75000</v>
      </c>
      <c r="P95" s="14"/>
    </row>
    <row r="96" spans="1:16" ht="15.75" thickBot="1" x14ac:dyDescent="0.3">
      <c r="A96" s="22" t="s">
        <v>50</v>
      </c>
      <c r="B96" s="6"/>
      <c r="C96" s="206"/>
      <c r="D96" s="206"/>
      <c r="E96" s="126">
        <f>SUM(E86:E95)</f>
        <v>0</v>
      </c>
      <c r="F96" s="193">
        <f>SUM(F86:F95)</f>
        <v>125000</v>
      </c>
      <c r="G96" s="169">
        <f>SUM(G86:G95)</f>
        <v>0</v>
      </c>
      <c r="H96" s="12"/>
      <c r="I96" s="150">
        <f t="shared" ref="I96:N96" si="10">SUM(I86:I95)</f>
        <v>956000</v>
      </c>
      <c r="J96" s="45">
        <f t="shared" si="10"/>
        <v>50000</v>
      </c>
      <c r="K96" s="45">
        <f t="shared" si="10"/>
        <v>200000</v>
      </c>
      <c r="L96" s="45">
        <f t="shared" si="10"/>
        <v>2000000</v>
      </c>
      <c r="M96" s="45">
        <f t="shared" si="10"/>
        <v>1000000</v>
      </c>
      <c r="N96" s="45">
        <f t="shared" si="10"/>
        <v>500000</v>
      </c>
      <c r="O96" s="45">
        <f>SUM(O95:O95)</f>
        <v>75000</v>
      </c>
      <c r="P96" s="9"/>
    </row>
    <row r="97" spans="1:16" x14ac:dyDescent="0.25">
      <c r="A97" s="14"/>
      <c r="B97" s="8"/>
      <c r="C97" s="207"/>
      <c r="D97" s="207"/>
      <c r="E97" s="251"/>
      <c r="F97" s="65"/>
      <c r="G97" s="65"/>
      <c r="H97" s="21"/>
      <c r="I97" s="21"/>
      <c r="J97" s="21"/>
      <c r="K97" s="21"/>
      <c r="L97" s="21"/>
      <c r="M97" s="21"/>
      <c r="N97" s="21"/>
      <c r="O97" s="21"/>
      <c r="P97" s="8"/>
    </row>
    <row r="98" spans="1:16" s="42" customFormat="1" x14ac:dyDescent="0.25">
      <c r="A98" s="50" t="s">
        <v>89</v>
      </c>
      <c r="B98" s="14"/>
      <c r="C98" s="208"/>
      <c r="D98" s="208"/>
      <c r="E98" s="251"/>
      <c r="F98" s="65"/>
      <c r="G98" s="65"/>
      <c r="H98" s="21"/>
      <c r="I98" s="21"/>
      <c r="J98" s="21"/>
      <c r="K98" s="21"/>
      <c r="L98" s="21"/>
      <c r="M98" s="21"/>
      <c r="N98" s="21"/>
      <c r="O98" s="21"/>
      <c r="P98" s="14"/>
    </row>
    <row r="99" spans="1:16" s="42" customFormat="1" x14ac:dyDescent="0.25">
      <c r="A99" s="14" t="s">
        <v>51</v>
      </c>
      <c r="B99" s="14" t="s">
        <v>52</v>
      </c>
      <c r="C99" s="208" t="s">
        <v>53</v>
      </c>
      <c r="D99" s="208"/>
      <c r="E99" s="115"/>
      <c r="F99" s="186">
        <v>0</v>
      </c>
      <c r="G99" s="138">
        <v>0</v>
      </c>
      <c r="H99" s="21"/>
      <c r="I99" s="142">
        <v>0</v>
      </c>
      <c r="J99" s="21">
        <v>0</v>
      </c>
      <c r="K99" s="21">
        <v>100000</v>
      </c>
      <c r="L99" s="21"/>
      <c r="M99" s="21"/>
      <c r="N99" s="21"/>
      <c r="O99" s="21"/>
      <c r="P99" s="14"/>
    </row>
    <row r="100" spans="1:16" s="42" customFormat="1" x14ac:dyDescent="0.25">
      <c r="A100" s="14" t="s">
        <v>51</v>
      </c>
      <c r="B100" s="14" t="s">
        <v>289</v>
      </c>
      <c r="C100" s="208" t="s">
        <v>14</v>
      </c>
      <c r="D100" s="223" t="s">
        <v>232</v>
      </c>
      <c r="E100" s="115"/>
      <c r="F100" s="195">
        <v>0</v>
      </c>
      <c r="G100" s="172">
        <v>0</v>
      </c>
      <c r="H100" s="21"/>
      <c r="I100" s="142">
        <v>0</v>
      </c>
      <c r="J100" s="21"/>
      <c r="K100" s="21">
        <v>0</v>
      </c>
      <c r="L100" s="21"/>
      <c r="M100" s="21"/>
      <c r="N100" s="21"/>
      <c r="O100" s="21"/>
      <c r="P100" s="223" t="s">
        <v>232</v>
      </c>
    </row>
    <row r="101" spans="1:16" s="42" customFormat="1" x14ac:dyDescent="0.25">
      <c r="A101" s="14"/>
      <c r="B101" s="14" t="s">
        <v>211</v>
      </c>
      <c r="C101" s="208"/>
      <c r="D101" s="270" t="s">
        <v>213</v>
      </c>
      <c r="E101" s="115"/>
      <c r="F101" s="195"/>
      <c r="G101" s="172"/>
      <c r="H101" s="21"/>
      <c r="I101" s="142"/>
      <c r="J101" s="21"/>
      <c r="K101" s="21"/>
      <c r="L101" s="21"/>
      <c r="M101" s="21"/>
      <c r="N101" s="21"/>
      <c r="O101" s="21"/>
      <c r="P101" s="14"/>
    </row>
    <row r="102" spans="1:16" s="42" customFormat="1" ht="15.75" thickBot="1" x14ac:dyDescent="0.3">
      <c r="A102" s="14" t="s">
        <v>51</v>
      </c>
      <c r="B102" s="14" t="s">
        <v>176</v>
      </c>
      <c r="C102" s="208" t="s">
        <v>53</v>
      </c>
      <c r="D102" s="223" t="s">
        <v>232</v>
      </c>
      <c r="E102" s="115"/>
      <c r="F102" s="186">
        <v>10340</v>
      </c>
      <c r="G102" s="161" t="s">
        <v>163</v>
      </c>
      <c r="H102" s="21"/>
      <c r="I102" s="142">
        <v>10340</v>
      </c>
      <c r="J102" s="21">
        <v>0</v>
      </c>
      <c r="K102" s="21"/>
      <c r="L102" s="21">
        <v>0</v>
      </c>
      <c r="M102" s="21"/>
      <c r="N102" s="21"/>
      <c r="O102" s="21"/>
      <c r="P102" s="223" t="s">
        <v>232</v>
      </c>
    </row>
    <row r="103" spans="1:16" ht="15.75" thickBot="1" x14ac:dyDescent="0.3">
      <c r="A103" s="22" t="s">
        <v>54</v>
      </c>
      <c r="B103" s="6"/>
      <c r="C103" s="206"/>
      <c r="D103" s="206"/>
      <c r="E103" s="126"/>
      <c r="F103" s="193">
        <f>SUM(F99:F102)</f>
        <v>10340</v>
      </c>
      <c r="G103" s="169">
        <f>SUM(G99:G102)</f>
        <v>0</v>
      </c>
      <c r="H103" s="12"/>
      <c r="I103" s="150">
        <f t="shared" ref="I103:O103" si="11">SUM(I99:I102)</f>
        <v>10340</v>
      </c>
      <c r="J103" s="45">
        <f t="shared" si="11"/>
        <v>0</v>
      </c>
      <c r="K103" s="45">
        <f t="shared" si="11"/>
        <v>100000</v>
      </c>
      <c r="L103" s="45">
        <f t="shared" si="11"/>
        <v>0</v>
      </c>
      <c r="M103" s="45">
        <f t="shared" si="11"/>
        <v>0</v>
      </c>
      <c r="N103" s="45">
        <f t="shared" si="11"/>
        <v>0</v>
      </c>
      <c r="O103" s="45">
        <f t="shared" si="11"/>
        <v>0</v>
      </c>
      <c r="P103" s="9"/>
    </row>
    <row r="104" spans="1:16" s="42" customFormat="1" x14ac:dyDescent="0.25">
      <c r="A104" s="50" t="s">
        <v>90</v>
      </c>
      <c r="B104" s="14"/>
      <c r="C104" s="208"/>
      <c r="D104" s="208"/>
      <c r="E104" s="251"/>
      <c r="F104" s="65"/>
      <c r="G104" s="65"/>
      <c r="H104" s="21"/>
      <c r="I104" s="21"/>
      <c r="J104" s="21"/>
      <c r="K104" s="21"/>
      <c r="L104" s="21"/>
      <c r="M104" s="21"/>
      <c r="N104" s="21"/>
      <c r="O104" s="21"/>
      <c r="P104" s="14"/>
    </row>
    <row r="105" spans="1:16" s="42" customFormat="1" x14ac:dyDescent="0.25">
      <c r="A105" s="14" t="s">
        <v>64</v>
      </c>
      <c r="B105" s="14" t="s">
        <v>261</v>
      </c>
      <c r="C105" s="208" t="s">
        <v>14</v>
      </c>
      <c r="D105" s="223" t="s">
        <v>304</v>
      </c>
      <c r="E105" s="115"/>
      <c r="F105" s="196">
        <v>450000</v>
      </c>
      <c r="G105" s="138">
        <v>0</v>
      </c>
      <c r="H105" s="21"/>
      <c r="I105" s="142">
        <v>600000</v>
      </c>
      <c r="J105" s="21"/>
      <c r="K105" s="21"/>
      <c r="L105" s="21"/>
      <c r="M105" s="21"/>
      <c r="N105" s="21"/>
      <c r="O105" s="21"/>
      <c r="P105" s="223" t="s">
        <v>263</v>
      </c>
    </row>
    <row r="106" spans="1:16" s="42" customFormat="1" x14ac:dyDescent="0.25">
      <c r="A106" s="14"/>
      <c r="B106" s="14" t="s">
        <v>261</v>
      </c>
      <c r="C106" s="208"/>
      <c r="D106" s="229" t="s">
        <v>74</v>
      </c>
      <c r="E106" s="115"/>
      <c r="F106" s="196">
        <v>150000</v>
      </c>
      <c r="G106" s="138"/>
      <c r="H106" s="21"/>
      <c r="I106" s="142"/>
      <c r="J106" s="21"/>
      <c r="K106" s="21"/>
      <c r="L106" s="21"/>
      <c r="M106" s="21"/>
      <c r="N106" s="21"/>
      <c r="O106" s="21"/>
      <c r="P106" s="223"/>
    </row>
    <row r="107" spans="1:16" s="42" customFormat="1" x14ac:dyDescent="0.25">
      <c r="A107" s="14"/>
      <c r="B107" s="14" t="s">
        <v>262</v>
      </c>
      <c r="C107" s="208"/>
      <c r="D107" s="223" t="s">
        <v>264</v>
      </c>
      <c r="E107" s="115"/>
      <c r="F107" s="196">
        <v>75000</v>
      </c>
      <c r="G107" s="138"/>
      <c r="H107" s="21"/>
      <c r="I107" s="142">
        <v>75000</v>
      </c>
      <c r="J107" s="21"/>
      <c r="K107" s="21"/>
      <c r="L107" s="21"/>
      <c r="M107" s="21"/>
      <c r="N107" s="21"/>
      <c r="O107" s="21"/>
      <c r="P107" s="223" t="s">
        <v>264</v>
      </c>
    </row>
    <row r="108" spans="1:16" s="42" customFormat="1" ht="15.75" thickBot="1" x14ac:dyDescent="0.3">
      <c r="A108" s="14" t="s">
        <v>64</v>
      </c>
      <c r="B108" s="14" t="s">
        <v>177</v>
      </c>
      <c r="C108" s="208">
        <v>1</v>
      </c>
      <c r="D108" s="229" t="s">
        <v>74</v>
      </c>
      <c r="E108" s="115"/>
      <c r="F108" s="196"/>
      <c r="G108" s="161" t="s">
        <v>163</v>
      </c>
      <c r="H108" s="21"/>
      <c r="I108" s="142">
        <v>29103</v>
      </c>
      <c r="J108" s="21"/>
      <c r="K108" s="21"/>
      <c r="L108" s="21"/>
      <c r="M108" s="21"/>
      <c r="N108" s="21"/>
      <c r="O108" s="21"/>
      <c r="P108" s="14"/>
    </row>
    <row r="109" spans="1:16" ht="15.75" thickBot="1" x14ac:dyDescent="0.3">
      <c r="A109" s="22" t="s">
        <v>65</v>
      </c>
      <c r="B109" s="6"/>
      <c r="C109" s="206"/>
      <c r="D109" s="206"/>
      <c r="E109" s="126"/>
      <c r="F109" s="193">
        <f t="shared" ref="F109:G109" si="12">SUM(F105:F108)</f>
        <v>675000</v>
      </c>
      <c r="G109" s="169">
        <f t="shared" si="12"/>
        <v>0</v>
      </c>
      <c r="H109" s="12"/>
      <c r="I109" s="150">
        <f>SUM(I105:I108)</f>
        <v>704103</v>
      </c>
      <c r="J109" s="45">
        <f t="shared" ref="J109:O109" si="13">SUM(J105:J108)</f>
        <v>0</v>
      </c>
      <c r="K109" s="45">
        <f t="shared" si="13"/>
        <v>0</v>
      </c>
      <c r="L109" s="45">
        <f t="shared" si="13"/>
        <v>0</v>
      </c>
      <c r="M109" s="45">
        <f t="shared" si="13"/>
        <v>0</v>
      </c>
      <c r="N109" s="45">
        <f t="shared" si="13"/>
        <v>0</v>
      </c>
      <c r="O109" s="45">
        <f t="shared" si="13"/>
        <v>0</v>
      </c>
      <c r="P109" s="9"/>
    </row>
    <row r="110" spans="1:16" s="42" customFormat="1" x14ac:dyDescent="0.25">
      <c r="A110" s="50" t="s">
        <v>91</v>
      </c>
      <c r="B110" s="14"/>
      <c r="C110" s="208"/>
      <c r="D110" s="208"/>
      <c r="E110" s="251"/>
      <c r="F110" s="65"/>
      <c r="G110" s="65"/>
      <c r="H110" s="21"/>
      <c r="I110" s="21"/>
      <c r="J110" s="21"/>
      <c r="K110" s="21"/>
      <c r="L110" s="21"/>
      <c r="M110" s="21"/>
      <c r="N110" s="21"/>
      <c r="O110" s="21"/>
      <c r="P110" s="14"/>
    </row>
    <row r="111" spans="1:16" s="42" customFormat="1" x14ac:dyDescent="0.25">
      <c r="A111" s="14" t="s">
        <v>30</v>
      </c>
      <c r="B111" s="14" t="s">
        <v>178</v>
      </c>
      <c r="C111" s="208">
        <v>1</v>
      </c>
      <c r="D111" s="223" t="s">
        <v>237</v>
      </c>
      <c r="E111" s="115"/>
      <c r="F111" s="196">
        <v>295000</v>
      </c>
      <c r="G111" s="138">
        <v>0</v>
      </c>
      <c r="H111" s="21"/>
      <c r="I111" s="142">
        <v>500000</v>
      </c>
      <c r="J111" s="21" t="s">
        <v>28</v>
      </c>
      <c r="K111" s="21" t="s">
        <v>28</v>
      </c>
      <c r="L111" s="21" t="s">
        <v>28</v>
      </c>
      <c r="M111" s="21" t="s">
        <v>28</v>
      </c>
      <c r="N111" s="21" t="s">
        <v>28</v>
      </c>
      <c r="O111" s="21" t="s">
        <v>28</v>
      </c>
      <c r="P111" s="223" t="s">
        <v>237</v>
      </c>
    </row>
    <row r="112" spans="1:16" s="42" customFormat="1" ht="15.75" thickBot="1" x14ac:dyDescent="0.3">
      <c r="A112" s="14" t="s">
        <v>30</v>
      </c>
      <c r="B112" s="14" t="s">
        <v>290</v>
      </c>
      <c r="C112" s="208">
        <v>2</v>
      </c>
      <c r="D112" s="208"/>
      <c r="E112" s="115"/>
      <c r="F112" s="186"/>
      <c r="G112" s="138">
        <v>0</v>
      </c>
      <c r="H112" s="21"/>
      <c r="I112" s="142" t="s">
        <v>34</v>
      </c>
      <c r="J112" s="21">
        <v>200000</v>
      </c>
      <c r="K112" s="21"/>
      <c r="L112" s="21"/>
      <c r="M112" s="21"/>
      <c r="N112" s="21"/>
      <c r="O112" s="21"/>
      <c r="P112" s="14"/>
    </row>
    <row r="113" spans="1:26" ht="15.75" thickBot="1" x14ac:dyDescent="0.3">
      <c r="A113" s="22" t="s">
        <v>43</v>
      </c>
      <c r="B113" s="6"/>
      <c r="C113" s="206"/>
      <c r="D113" s="206"/>
      <c r="E113" s="126"/>
      <c r="F113" s="193">
        <f>SUM(F111:F112)</f>
        <v>295000</v>
      </c>
      <c r="G113" s="169">
        <f>SUM(G111:G112)</f>
        <v>0</v>
      </c>
      <c r="H113" s="12"/>
      <c r="I113" s="150">
        <f t="shared" ref="I113:O113" si="14">SUM(I111:I112)</f>
        <v>500000</v>
      </c>
      <c r="J113" s="45">
        <f t="shared" si="14"/>
        <v>200000</v>
      </c>
      <c r="K113" s="45">
        <f t="shared" si="14"/>
        <v>0</v>
      </c>
      <c r="L113" s="45">
        <f t="shared" si="14"/>
        <v>0</v>
      </c>
      <c r="M113" s="45">
        <f t="shared" si="14"/>
        <v>0</v>
      </c>
      <c r="N113" s="45">
        <f t="shared" si="14"/>
        <v>0</v>
      </c>
      <c r="O113" s="45">
        <f t="shared" si="14"/>
        <v>0</v>
      </c>
      <c r="P113" s="9"/>
    </row>
    <row r="114" spans="1:26" s="42" customFormat="1" x14ac:dyDescent="0.25">
      <c r="A114" s="14"/>
      <c r="B114" s="14"/>
      <c r="C114" s="208"/>
      <c r="D114" s="208"/>
      <c r="E114" s="251"/>
      <c r="F114" s="65"/>
      <c r="G114" s="65"/>
      <c r="H114" s="21"/>
      <c r="I114" s="21"/>
      <c r="J114" s="21"/>
      <c r="K114" s="21"/>
      <c r="L114" s="21"/>
      <c r="M114" s="21"/>
      <c r="N114" s="21"/>
      <c r="O114" s="21"/>
      <c r="P114" s="14"/>
    </row>
    <row r="115" spans="1:26" s="42" customFormat="1" x14ac:dyDescent="0.25">
      <c r="A115" s="50" t="s">
        <v>92</v>
      </c>
      <c r="B115" s="14"/>
      <c r="C115" s="208"/>
      <c r="D115" s="208"/>
      <c r="E115" s="251"/>
      <c r="F115" s="65"/>
      <c r="G115" s="65"/>
      <c r="H115" s="21"/>
      <c r="I115" s="21"/>
      <c r="J115" s="21"/>
      <c r="K115" s="21"/>
      <c r="L115" s="21"/>
      <c r="M115" s="21"/>
      <c r="N115" s="21"/>
      <c r="O115" s="21"/>
      <c r="P115" s="14"/>
    </row>
    <row r="116" spans="1:26" s="42" customFormat="1" x14ac:dyDescent="0.25">
      <c r="A116" s="14" t="s">
        <v>45</v>
      </c>
      <c r="B116" s="14" t="s">
        <v>220</v>
      </c>
      <c r="C116" s="208"/>
      <c r="D116" s="229" t="s">
        <v>74</v>
      </c>
      <c r="E116" s="127" t="s">
        <v>34</v>
      </c>
      <c r="F116" s="195">
        <v>36000</v>
      </c>
      <c r="G116" s="161" t="s">
        <v>34</v>
      </c>
      <c r="H116" s="21"/>
      <c r="I116" s="142">
        <v>36000</v>
      </c>
      <c r="J116" s="21">
        <v>13700</v>
      </c>
      <c r="K116" s="21">
        <v>14400</v>
      </c>
      <c r="L116" s="21"/>
      <c r="M116" s="21">
        <v>0</v>
      </c>
      <c r="N116" s="21">
        <v>37000</v>
      </c>
      <c r="O116" s="21">
        <v>15000</v>
      </c>
      <c r="P116" s="14" t="s">
        <v>34</v>
      </c>
    </row>
    <row r="117" spans="1:26" s="42" customFormat="1" x14ac:dyDescent="0.25">
      <c r="A117" s="14" t="s">
        <v>99</v>
      </c>
      <c r="B117" s="14" t="s">
        <v>219</v>
      </c>
      <c r="C117" s="208"/>
      <c r="D117" s="232" t="s">
        <v>34</v>
      </c>
      <c r="E117" s="128"/>
      <c r="F117" s="198" t="s">
        <v>34</v>
      </c>
      <c r="G117" s="161" t="s">
        <v>163</v>
      </c>
      <c r="H117" s="21"/>
      <c r="I117" s="142">
        <v>0</v>
      </c>
      <c r="J117" s="21"/>
      <c r="K117" s="21"/>
      <c r="L117" s="21"/>
      <c r="M117" s="21">
        <f>40000*0.6</f>
        <v>24000</v>
      </c>
      <c r="N117" s="21"/>
      <c r="O117" s="21"/>
      <c r="P117" s="14" t="s">
        <v>18</v>
      </c>
    </row>
    <row r="118" spans="1:26" s="42" customFormat="1" x14ac:dyDescent="0.25">
      <c r="A118" s="14"/>
      <c r="B118" s="14" t="s">
        <v>218</v>
      </c>
      <c r="C118" s="208"/>
      <c r="D118" s="232"/>
      <c r="E118" s="128"/>
      <c r="F118" s="198"/>
      <c r="G118" s="161"/>
      <c r="H118" s="21"/>
      <c r="I118" s="142"/>
      <c r="J118" s="21"/>
      <c r="K118" s="21"/>
      <c r="L118" s="21"/>
      <c r="M118" s="21">
        <f>40000*0.4</f>
        <v>16000</v>
      </c>
      <c r="N118" s="21"/>
      <c r="O118" s="21"/>
      <c r="P118" s="14"/>
    </row>
    <row r="119" spans="1:26" s="101" customFormat="1" x14ac:dyDescent="0.25">
      <c r="A119" s="14" t="s">
        <v>99</v>
      </c>
      <c r="B119" s="14" t="s">
        <v>291</v>
      </c>
      <c r="C119" s="208"/>
      <c r="D119" s="232" t="s">
        <v>34</v>
      </c>
      <c r="E119" s="128"/>
      <c r="F119" s="198" t="s">
        <v>34</v>
      </c>
      <c r="G119" s="161" t="s">
        <v>163</v>
      </c>
      <c r="H119" s="102"/>
      <c r="I119" s="142">
        <v>0</v>
      </c>
      <c r="J119" s="21"/>
      <c r="K119" s="21"/>
      <c r="L119" s="21"/>
      <c r="M119" s="21"/>
      <c r="N119" s="21"/>
      <c r="O119" s="21">
        <v>20000</v>
      </c>
      <c r="P119" s="14" t="s">
        <v>18</v>
      </c>
      <c r="Q119" s="42"/>
      <c r="R119" s="42"/>
      <c r="S119" s="42"/>
      <c r="T119" s="42"/>
      <c r="U119" s="42"/>
      <c r="V119" s="42"/>
      <c r="W119" s="42"/>
      <c r="X119" s="42"/>
      <c r="Y119" s="42"/>
      <c r="Z119" s="42"/>
    </row>
    <row r="120" spans="1:26" s="42" customFormat="1" x14ac:dyDescent="0.25">
      <c r="A120" s="14" t="s">
        <v>45</v>
      </c>
      <c r="B120" s="14" t="s">
        <v>179</v>
      </c>
      <c r="C120" s="208"/>
      <c r="D120" s="232" t="s">
        <v>34</v>
      </c>
      <c r="E120" s="128"/>
      <c r="F120" s="198" t="s">
        <v>34</v>
      </c>
      <c r="G120" s="161" t="s">
        <v>163</v>
      </c>
      <c r="H120" s="21"/>
      <c r="I120" s="142">
        <v>0</v>
      </c>
      <c r="J120" s="21"/>
      <c r="K120" s="21"/>
      <c r="L120" s="21">
        <v>30000</v>
      </c>
      <c r="M120" s="21"/>
      <c r="N120" s="21"/>
      <c r="O120" s="21"/>
      <c r="P120" s="14" t="s">
        <v>18</v>
      </c>
    </row>
    <row r="121" spans="1:26" s="101" customFormat="1" ht="15.75" thickBot="1" x14ac:dyDescent="0.3">
      <c r="A121" s="14" t="s">
        <v>99</v>
      </c>
      <c r="B121" s="14" t="s">
        <v>110</v>
      </c>
      <c r="C121" s="208"/>
      <c r="D121" s="232" t="s">
        <v>34</v>
      </c>
      <c r="E121" s="115"/>
      <c r="F121" s="198" t="s">
        <v>34</v>
      </c>
      <c r="G121" s="161" t="s">
        <v>163</v>
      </c>
      <c r="H121" s="102"/>
      <c r="I121" s="142">
        <v>0</v>
      </c>
      <c r="J121" s="21"/>
      <c r="K121" s="21"/>
      <c r="L121" s="21"/>
      <c r="M121" s="21"/>
      <c r="N121" s="21">
        <v>24000</v>
      </c>
      <c r="O121" s="21"/>
      <c r="P121" s="14" t="s">
        <v>18</v>
      </c>
      <c r="Q121" s="42"/>
      <c r="R121" s="42"/>
      <c r="S121" s="42"/>
      <c r="T121" s="42"/>
      <c r="U121" s="42"/>
      <c r="V121" s="42"/>
      <c r="W121" s="42"/>
      <c r="X121" s="42"/>
      <c r="Y121" s="42"/>
      <c r="Z121" s="42"/>
    </row>
    <row r="122" spans="1:26" ht="15.75" thickBot="1" x14ac:dyDescent="0.3">
      <c r="A122" s="22" t="s">
        <v>46</v>
      </c>
      <c r="B122" s="6"/>
      <c r="C122" s="206"/>
      <c r="D122" s="206"/>
      <c r="E122" s="126"/>
      <c r="F122" s="193">
        <f>SUM(F116:F121)</f>
        <v>36000</v>
      </c>
      <c r="G122" s="169">
        <f>SUM(G116:G121)</f>
        <v>0</v>
      </c>
      <c r="H122" s="12"/>
      <c r="I122" s="150">
        <f>SUM(I116:I121)</f>
        <v>36000</v>
      </c>
      <c r="J122" s="45">
        <f>SUM(J116:J121)</f>
        <v>13700</v>
      </c>
      <c r="K122" s="45">
        <f t="shared" ref="K122:O122" si="15">SUM(K116:K121)</f>
        <v>14400</v>
      </c>
      <c r="L122" s="45">
        <f t="shared" si="15"/>
        <v>30000</v>
      </c>
      <c r="M122" s="45">
        <f t="shared" si="15"/>
        <v>40000</v>
      </c>
      <c r="N122" s="45">
        <f t="shared" si="15"/>
        <v>61000</v>
      </c>
      <c r="O122" s="45">
        <f t="shared" si="15"/>
        <v>35000</v>
      </c>
      <c r="P122" s="9"/>
      <c r="Q122" s="42"/>
      <c r="R122" s="42"/>
      <c r="S122" s="42"/>
      <c r="T122" s="42"/>
      <c r="U122" s="42"/>
      <c r="V122" s="42"/>
      <c r="W122" s="42"/>
      <c r="X122" s="42"/>
      <c r="Y122" s="42"/>
      <c r="Z122" s="42"/>
    </row>
    <row r="123" spans="1:26" s="42" customFormat="1" x14ac:dyDescent="0.25">
      <c r="A123" s="214"/>
      <c r="B123" s="214"/>
      <c r="C123" s="215"/>
      <c r="D123" s="226" t="s">
        <v>2</v>
      </c>
      <c r="E123" s="112" t="s">
        <v>81</v>
      </c>
      <c r="F123" s="186"/>
      <c r="G123" s="138"/>
      <c r="H123" s="13"/>
      <c r="I123" s="142"/>
      <c r="J123" s="136"/>
      <c r="K123" s="136"/>
      <c r="L123" s="136"/>
      <c r="M123" s="136"/>
      <c r="N123" s="136"/>
      <c r="O123" s="136"/>
      <c r="P123" s="214"/>
    </row>
    <row r="124" spans="1:26" s="2" customFormat="1" x14ac:dyDescent="0.25">
      <c r="A124" s="217" t="s">
        <v>0</v>
      </c>
      <c r="B124" s="217" t="s">
        <v>1</v>
      </c>
      <c r="C124" s="218" t="s">
        <v>12</v>
      </c>
      <c r="D124" s="218" t="s">
        <v>3</v>
      </c>
      <c r="E124" s="113" t="s">
        <v>82</v>
      </c>
      <c r="F124" s="184" t="s">
        <v>4</v>
      </c>
      <c r="G124" s="160" t="s">
        <v>5</v>
      </c>
      <c r="H124" s="11"/>
      <c r="I124" s="140" t="s">
        <v>6</v>
      </c>
      <c r="J124" s="135" t="s">
        <v>7</v>
      </c>
      <c r="K124" s="135" t="s">
        <v>8</v>
      </c>
      <c r="L124" s="135" t="s">
        <v>9</v>
      </c>
      <c r="M124" s="135" t="s">
        <v>77</v>
      </c>
      <c r="N124" s="135" t="s">
        <v>103</v>
      </c>
      <c r="O124" s="135" t="s">
        <v>144</v>
      </c>
      <c r="P124" s="217" t="s">
        <v>10</v>
      </c>
      <c r="Q124" s="66"/>
      <c r="R124" s="66"/>
      <c r="S124" s="66"/>
      <c r="T124" s="66"/>
      <c r="U124" s="66"/>
      <c r="V124" s="66"/>
      <c r="W124" s="66"/>
      <c r="X124" s="66"/>
      <c r="Y124" s="66"/>
      <c r="Z124" s="66"/>
    </row>
    <row r="125" spans="1:26" s="2" customFormat="1" x14ac:dyDescent="0.25">
      <c r="A125" s="217"/>
      <c r="B125" s="217"/>
      <c r="C125" s="218"/>
      <c r="D125" s="218"/>
      <c r="E125" s="113"/>
      <c r="F125" s="184"/>
      <c r="G125" s="160"/>
      <c r="H125" s="11"/>
      <c r="I125" s="140"/>
      <c r="J125" s="135"/>
      <c r="K125" s="135"/>
      <c r="L125" s="135"/>
      <c r="M125" s="135"/>
      <c r="N125" s="135"/>
      <c r="O125" s="135"/>
      <c r="P125" s="217"/>
      <c r="Q125" s="66"/>
      <c r="R125" s="66"/>
      <c r="S125" s="66"/>
      <c r="T125" s="66"/>
      <c r="U125" s="66"/>
      <c r="V125" s="66"/>
      <c r="W125" s="66"/>
      <c r="X125" s="66"/>
      <c r="Y125" s="66"/>
      <c r="Z125" s="66"/>
    </row>
    <row r="126" spans="1:26" s="42" customFormat="1" x14ac:dyDescent="0.25">
      <c r="A126" s="50" t="s">
        <v>93</v>
      </c>
      <c r="B126" s="14"/>
      <c r="C126" s="208"/>
      <c r="D126" s="208"/>
      <c r="E126" s="251"/>
      <c r="F126" s="65"/>
      <c r="G126" s="65"/>
      <c r="H126" s="21"/>
      <c r="I126" s="21"/>
      <c r="J126" s="21"/>
      <c r="K126" s="21"/>
      <c r="L126" s="21"/>
      <c r="M126" s="21"/>
      <c r="N126" s="21"/>
      <c r="O126" s="21"/>
      <c r="P126" s="14"/>
    </row>
    <row r="127" spans="1:26" s="42" customFormat="1" x14ac:dyDescent="0.25">
      <c r="A127" s="14" t="s">
        <v>25</v>
      </c>
      <c r="B127" s="14" t="s">
        <v>26</v>
      </c>
      <c r="C127" s="208" t="s">
        <v>15</v>
      </c>
      <c r="D127" s="228" t="s">
        <v>75</v>
      </c>
      <c r="E127" s="115"/>
      <c r="F127" s="194">
        <v>700000</v>
      </c>
      <c r="G127" s="170">
        <v>0</v>
      </c>
      <c r="H127" s="21"/>
      <c r="I127" s="142">
        <v>1400000</v>
      </c>
      <c r="J127" s="21">
        <v>1405210</v>
      </c>
      <c r="K127" s="21">
        <v>1494125</v>
      </c>
      <c r="L127" s="21">
        <v>1396072</v>
      </c>
      <c r="M127" s="21">
        <v>1400000</v>
      </c>
      <c r="N127" s="21" t="s">
        <v>28</v>
      </c>
      <c r="O127" s="21" t="s">
        <v>28</v>
      </c>
      <c r="P127" s="14"/>
    </row>
    <row r="128" spans="1:26" s="42" customFormat="1" x14ac:dyDescent="0.25">
      <c r="A128" s="14"/>
      <c r="B128" s="14"/>
      <c r="C128" s="208"/>
      <c r="D128" s="208" t="s">
        <v>27</v>
      </c>
      <c r="E128" s="115"/>
      <c r="F128" s="332">
        <v>700000</v>
      </c>
      <c r="G128" s="174">
        <v>0</v>
      </c>
      <c r="H128" s="21"/>
      <c r="I128" s="142"/>
      <c r="J128" s="21"/>
      <c r="K128" s="21"/>
      <c r="L128" s="21"/>
      <c r="M128" s="21"/>
      <c r="N128" s="21"/>
      <c r="O128" s="21"/>
      <c r="P128" s="14"/>
    </row>
    <row r="129" spans="1:26" s="101" customFormat="1" x14ac:dyDescent="0.25">
      <c r="A129" s="14" t="s">
        <v>25</v>
      </c>
      <c r="B129" s="14" t="s">
        <v>215</v>
      </c>
      <c r="C129" s="208"/>
      <c r="D129" s="230" t="s">
        <v>275</v>
      </c>
      <c r="E129" s="115"/>
      <c r="F129" s="332">
        <v>0</v>
      </c>
      <c r="G129" s="175" t="s">
        <v>34</v>
      </c>
      <c r="H129" s="102"/>
      <c r="I129" s="142" t="s">
        <v>214</v>
      </c>
      <c r="J129" s="21" t="s">
        <v>34</v>
      </c>
      <c r="K129" s="21"/>
      <c r="L129" s="21">
        <v>50000</v>
      </c>
      <c r="M129" s="21"/>
      <c r="N129" s="21"/>
      <c r="O129" s="21"/>
      <c r="P129" s="14" t="s">
        <v>274</v>
      </c>
      <c r="Q129" s="42"/>
      <c r="R129" s="42"/>
      <c r="S129" s="42"/>
      <c r="T129" s="42"/>
      <c r="U129" s="42"/>
      <c r="V129" s="42"/>
      <c r="W129" s="42"/>
      <c r="X129" s="42"/>
      <c r="Y129" s="42"/>
      <c r="Z129" s="42"/>
    </row>
    <row r="130" spans="1:26" s="101" customFormat="1" x14ac:dyDescent="0.25">
      <c r="A130" s="14"/>
      <c r="B130" s="14" t="s">
        <v>273</v>
      </c>
      <c r="C130" s="208"/>
      <c r="D130" s="261" t="s">
        <v>272</v>
      </c>
      <c r="E130" s="115"/>
      <c r="F130" s="332"/>
      <c r="G130" s="175"/>
      <c r="H130" s="102"/>
      <c r="I130" s="142"/>
      <c r="J130" s="21"/>
      <c r="K130" s="21"/>
      <c r="L130" s="21">
        <v>5600000</v>
      </c>
      <c r="M130" s="21"/>
      <c r="N130" s="21"/>
      <c r="O130" s="21"/>
      <c r="P130" s="14"/>
      <c r="Q130" s="42"/>
      <c r="R130" s="42"/>
      <c r="S130" s="42"/>
      <c r="T130" s="42"/>
      <c r="U130" s="42"/>
      <c r="V130" s="42"/>
      <c r="W130" s="42"/>
      <c r="X130" s="42"/>
      <c r="Y130" s="42"/>
      <c r="Z130" s="42"/>
    </row>
    <row r="131" spans="1:26" s="42" customFormat="1" x14ac:dyDescent="0.25">
      <c r="A131" s="14" t="s">
        <v>25</v>
      </c>
      <c r="B131" s="14" t="s">
        <v>216</v>
      </c>
      <c r="C131" s="208">
        <v>1</v>
      </c>
      <c r="D131" s="228" t="s">
        <v>75</v>
      </c>
      <c r="E131" s="115"/>
      <c r="F131" s="196">
        <v>0</v>
      </c>
      <c r="G131" s="138">
        <v>0</v>
      </c>
      <c r="H131" s="21"/>
      <c r="I131" s="142">
        <v>0</v>
      </c>
      <c r="J131" s="21">
        <v>4500000</v>
      </c>
      <c r="K131" s="21"/>
      <c r="L131" s="21"/>
      <c r="M131" s="21"/>
      <c r="N131" s="21"/>
      <c r="O131" s="21"/>
      <c r="P131" s="14" t="s">
        <v>276</v>
      </c>
    </row>
    <row r="132" spans="1:26" s="101" customFormat="1" x14ac:dyDescent="0.25">
      <c r="A132" s="14" t="s">
        <v>25</v>
      </c>
      <c r="B132" s="14" t="s">
        <v>217</v>
      </c>
      <c r="C132" s="208" t="s">
        <v>14</v>
      </c>
      <c r="D132" s="231" t="s">
        <v>34</v>
      </c>
      <c r="E132" s="115"/>
      <c r="F132" s="196" t="s">
        <v>34</v>
      </c>
      <c r="G132" s="138">
        <v>0</v>
      </c>
      <c r="H132" s="102"/>
      <c r="I132" s="142">
        <v>0</v>
      </c>
      <c r="J132" s="21">
        <v>0</v>
      </c>
      <c r="K132" s="21">
        <v>600000</v>
      </c>
      <c r="L132" s="21"/>
      <c r="M132" s="21"/>
      <c r="N132" s="21"/>
      <c r="O132" s="21"/>
      <c r="P132" s="14" t="s">
        <v>277</v>
      </c>
      <c r="Q132" s="42"/>
      <c r="R132" s="42"/>
      <c r="S132" s="42"/>
      <c r="T132" s="42"/>
      <c r="U132" s="42"/>
      <c r="V132" s="42"/>
      <c r="W132" s="42"/>
      <c r="X132" s="42"/>
      <c r="Y132" s="42"/>
      <c r="Z132" s="42"/>
    </row>
    <row r="133" spans="1:26" s="101" customFormat="1" x14ac:dyDescent="0.25">
      <c r="A133" s="14" t="s">
        <v>25</v>
      </c>
      <c r="B133" s="104" t="s">
        <v>205</v>
      </c>
      <c r="C133" s="208">
        <v>1</v>
      </c>
      <c r="D133" s="231"/>
      <c r="E133" s="115"/>
      <c r="F133" s="196"/>
      <c r="G133" s="138"/>
      <c r="H133" s="102"/>
      <c r="I133" s="142"/>
      <c r="J133" s="21"/>
      <c r="K133" s="21"/>
      <c r="L133" s="21"/>
      <c r="M133" s="21"/>
      <c r="N133" s="21"/>
      <c r="O133" s="21"/>
      <c r="P133" s="14"/>
      <c r="Q133" s="42"/>
      <c r="R133" s="42"/>
      <c r="S133" s="42"/>
      <c r="T133" s="42"/>
      <c r="U133" s="42"/>
      <c r="V133" s="42"/>
      <c r="W133" s="42"/>
      <c r="X133" s="42"/>
      <c r="Y133" s="42"/>
      <c r="Z133" s="42"/>
    </row>
    <row r="134" spans="1:26" s="42" customFormat="1" x14ac:dyDescent="0.25">
      <c r="A134" s="14" t="s">
        <v>25</v>
      </c>
      <c r="B134" s="14" t="s">
        <v>183</v>
      </c>
      <c r="C134" s="208">
        <v>1</v>
      </c>
      <c r="D134" s="229" t="s">
        <v>74</v>
      </c>
      <c r="E134" s="128"/>
      <c r="F134" s="195">
        <v>80000</v>
      </c>
      <c r="G134" s="173">
        <v>0</v>
      </c>
      <c r="H134" s="21"/>
      <c r="I134" s="142">
        <v>80000</v>
      </c>
      <c r="J134" s="21"/>
      <c r="K134" s="21"/>
      <c r="L134" s="21"/>
      <c r="M134" s="21"/>
      <c r="N134" s="21"/>
      <c r="O134" s="21"/>
      <c r="P134" s="14"/>
    </row>
    <row r="135" spans="1:26" s="42" customFormat="1" x14ac:dyDescent="0.25">
      <c r="A135" s="14" t="s">
        <v>25</v>
      </c>
      <c r="B135" s="14" t="s">
        <v>182</v>
      </c>
      <c r="C135" s="208">
        <v>1</v>
      </c>
      <c r="D135" s="229" t="s">
        <v>74</v>
      </c>
      <c r="E135" s="128"/>
      <c r="F135" s="195">
        <v>55000</v>
      </c>
      <c r="G135" s="173">
        <v>0</v>
      </c>
      <c r="H135" s="21"/>
      <c r="I135" s="142">
        <v>55000</v>
      </c>
      <c r="J135" s="21"/>
      <c r="K135" s="21"/>
      <c r="L135" s="21"/>
      <c r="M135" s="21"/>
      <c r="N135" s="21"/>
      <c r="O135" s="21"/>
      <c r="P135" s="14"/>
    </row>
    <row r="136" spans="1:26" s="42" customFormat="1" x14ac:dyDescent="0.25">
      <c r="A136" s="14" t="s">
        <v>25</v>
      </c>
      <c r="B136" s="14" t="s">
        <v>181</v>
      </c>
      <c r="C136" s="208">
        <v>1</v>
      </c>
      <c r="D136" s="229" t="s">
        <v>74</v>
      </c>
      <c r="E136" s="128"/>
      <c r="F136" s="195">
        <v>80000</v>
      </c>
      <c r="G136" s="173">
        <v>0</v>
      </c>
      <c r="H136" s="21"/>
      <c r="I136" s="142">
        <v>80000</v>
      </c>
      <c r="J136" s="21"/>
      <c r="K136" s="21"/>
      <c r="L136" s="21"/>
      <c r="M136" s="21"/>
      <c r="N136" s="21"/>
      <c r="O136" s="21"/>
      <c r="P136" s="14"/>
    </row>
    <row r="137" spans="1:26" s="42" customFormat="1" x14ac:dyDescent="0.25">
      <c r="A137" s="14" t="s">
        <v>25</v>
      </c>
      <c r="B137" s="14" t="s">
        <v>180</v>
      </c>
      <c r="C137" s="208">
        <v>2</v>
      </c>
      <c r="D137" s="229" t="s">
        <v>74</v>
      </c>
      <c r="E137" s="128"/>
      <c r="F137" s="195">
        <v>0</v>
      </c>
      <c r="G137" s="138">
        <v>0</v>
      </c>
      <c r="H137" s="21"/>
      <c r="I137" s="142">
        <v>125000</v>
      </c>
      <c r="J137" s="21"/>
      <c r="K137" s="21"/>
      <c r="L137" s="21"/>
      <c r="M137" s="21"/>
      <c r="N137" s="21"/>
      <c r="O137" s="21"/>
      <c r="P137" s="107"/>
    </row>
    <row r="138" spans="1:26" s="42" customFormat="1" ht="15.75" thickBot="1" x14ac:dyDescent="0.3">
      <c r="A138" s="14" t="s">
        <v>25</v>
      </c>
      <c r="B138" s="14" t="s">
        <v>111</v>
      </c>
      <c r="C138" s="205" t="s">
        <v>16</v>
      </c>
      <c r="D138" s="233"/>
      <c r="E138" s="125"/>
      <c r="F138" s="197"/>
      <c r="G138" s="138"/>
      <c r="H138" s="44"/>
      <c r="I138" s="149">
        <v>0</v>
      </c>
      <c r="J138" s="44">
        <v>365000</v>
      </c>
      <c r="K138" s="44">
        <v>325000</v>
      </c>
      <c r="L138" s="44">
        <v>320000</v>
      </c>
      <c r="M138" s="44">
        <v>325000</v>
      </c>
      <c r="N138" s="44">
        <v>320000</v>
      </c>
      <c r="O138" s="44">
        <v>405000</v>
      </c>
    </row>
    <row r="139" spans="1:26" ht="15.75" thickBot="1" x14ac:dyDescent="0.3">
      <c r="A139" s="5" t="s">
        <v>29</v>
      </c>
      <c r="B139" s="6"/>
      <c r="C139" s="206"/>
      <c r="D139" s="206"/>
      <c r="E139" s="126"/>
      <c r="F139" s="193">
        <f>SUM(F127:F138)</f>
        <v>1615000</v>
      </c>
      <c r="G139" s="169">
        <f>SUM(G127:G138)</f>
        <v>0</v>
      </c>
      <c r="H139" s="12"/>
      <c r="I139" s="150">
        <f t="shared" ref="I139:O139" si="16">SUM(I127:I138)</f>
        <v>1740000</v>
      </c>
      <c r="J139" s="12">
        <f t="shared" si="16"/>
        <v>6270210</v>
      </c>
      <c r="K139" s="12">
        <f t="shared" si="16"/>
        <v>2419125</v>
      </c>
      <c r="L139" s="12">
        <f t="shared" si="16"/>
        <v>7366072</v>
      </c>
      <c r="M139" s="12">
        <f t="shared" si="16"/>
        <v>1725000</v>
      </c>
      <c r="N139" s="12">
        <f t="shared" si="16"/>
        <v>320000</v>
      </c>
      <c r="O139" s="12">
        <f t="shared" si="16"/>
        <v>405000</v>
      </c>
      <c r="P139" s="9"/>
    </row>
    <row r="140" spans="1:26" s="42" customFormat="1" x14ac:dyDescent="0.25">
      <c r="A140" s="14"/>
      <c r="B140" s="14"/>
      <c r="C140" s="208"/>
      <c r="D140" s="208"/>
      <c r="E140" s="251"/>
      <c r="F140" s="65"/>
      <c r="G140" s="65"/>
      <c r="H140" s="21"/>
      <c r="I140" s="21"/>
      <c r="J140" s="21"/>
      <c r="K140" s="21"/>
      <c r="L140" s="21"/>
      <c r="M140" s="21"/>
      <c r="N140" s="21"/>
      <c r="O140" s="21"/>
      <c r="P140" s="14"/>
    </row>
    <row r="141" spans="1:26" s="66" customFormat="1" x14ac:dyDescent="0.25">
      <c r="A141" s="224" t="s">
        <v>94</v>
      </c>
      <c r="C141" s="252"/>
      <c r="D141" s="252"/>
      <c r="F141" s="253"/>
      <c r="G141" s="253"/>
      <c r="H141" s="254"/>
      <c r="I141" s="254"/>
      <c r="J141" s="254"/>
      <c r="K141" s="254"/>
      <c r="L141" s="254"/>
      <c r="M141" s="254"/>
      <c r="N141" s="254"/>
      <c r="O141" s="254"/>
    </row>
    <row r="142" spans="1:26" s="42" customFormat="1" x14ac:dyDescent="0.25">
      <c r="A142" s="14" t="s">
        <v>36</v>
      </c>
      <c r="B142" s="14" t="s">
        <v>292</v>
      </c>
      <c r="C142" s="208">
        <v>1</v>
      </c>
      <c r="D142" s="229" t="s">
        <v>74</v>
      </c>
      <c r="E142" s="128"/>
      <c r="F142" s="195">
        <v>35000</v>
      </c>
      <c r="G142" s="161" t="s">
        <v>163</v>
      </c>
      <c r="H142" s="21"/>
      <c r="I142" s="142">
        <v>35000</v>
      </c>
      <c r="J142" s="21">
        <v>0</v>
      </c>
      <c r="K142" s="21"/>
      <c r="L142" s="21"/>
      <c r="M142" s="21"/>
      <c r="N142" s="21"/>
      <c r="O142" s="21"/>
      <c r="P142" s="14"/>
    </row>
    <row r="143" spans="1:26" s="42" customFormat="1" x14ac:dyDescent="0.25">
      <c r="A143" s="14" t="s">
        <v>36</v>
      </c>
      <c r="B143" s="14" t="s">
        <v>37</v>
      </c>
      <c r="C143" s="208" t="s">
        <v>15</v>
      </c>
      <c r="D143" s="229" t="s">
        <v>74</v>
      </c>
      <c r="E143" s="115"/>
      <c r="F143" s="195">
        <v>80000</v>
      </c>
      <c r="G143" s="138"/>
      <c r="H143" s="21"/>
      <c r="I143" s="142">
        <v>98000</v>
      </c>
      <c r="J143" s="21">
        <v>0</v>
      </c>
      <c r="K143" s="21">
        <v>0</v>
      </c>
      <c r="L143" s="21"/>
      <c r="M143" s="21"/>
      <c r="N143" s="21"/>
      <c r="O143" s="21"/>
      <c r="P143" s="14"/>
    </row>
    <row r="144" spans="1:26" s="42" customFormat="1" x14ac:dyDescent="0.25">
      <c r="A144" s="14" t="s">
        <v>36</v>
      </c>
      <c r="B144" s="14" t="s">
        <v>38</v>
      </c>
      <c r="C144" s="208" t="s">
        <v>15</v>
      </c>
      <c r="D144" s="208"/>
      <c r="E144" s="115"/>
      <c r="F144" s="186"/>
      <c r="G144" s="138"/>
      <c r="H144" s="21"/>
      <c r="I144" s="142"/>
      <c r="J144" s="21"/>
      <c r="K144" s="21">
        <v>0</v>
      </c>
      <c r="L144" s="21">
        <v>112000</v>
      </c>
      <c r="M144" s="21"/>
      <c r="N144" s="21">
        <v>0</v>
      </c>
      <c r="O144" s="21"/>
      <c r="P144" s="14"/>
    </row>
    <row r="145" spans="1:26" s="42" customFormat="1" x14ac:dyDescent="0.25">
      <c r="A145" s="14" t="s">
        <v>36</v>
      </c>
      <c r="B145" s="14" t="s">
        <v>118</v>
      </c>
      <c r="C145" s="208"/>
      <c r="D145" s="208" t="s">
        <v>34</v>
      </c>
      <c r="E145" s="115"/>
      <c r="F145" s="186"/>
      <c r="G145" s="138"/>
      <c r="H145" s="21"/>
      <c r="I145" s="142">
        <v>0</v>
      </c>
      <c r="J145" s="21"/>
      <c r="K145" s="21"/>
      <c r="L145" s="21"/>
      <c r="M145" s="21"/>
      <c r="N145" s="21" t="s">
        <v>28</v>
      </c>
      <c r="O145" s="21" t="s">
        <v>34</v>
      </c>
      <c r="P145" s="14"/>
    </row>
    <row r="146" spans="1:26" s="42" customFormat="1" x14ac:dyDescent="0.25">
      <c r="A146" s="14" t="s">
        <v>36</v>
      </c>
      <c r="B146" s="14" t="s">
        <v>184</v>
      </c>
      <c r="C146" s="208"/>
      <c r="D146" s="223" t="s">
        <v>249</v>
      </c>
      <c r="E146" s="129"/>
      <c r="F146" s="196">
        <v>0</v>
      </c>
      <c r="G146" s="176" t="s">
        <v>34</v>
      </c>
      <c r="H146" s="21"/>
      <c r="I146" s="142">
        <v>0</v>
      </c>
      <c r="J146" s="21">
        <v>80000</v>
      </c>
      <c r="K146" s="21"/>
      <c r="L146" s="21"/>
      <c r="M146" s="21"/>
      <c r="N146" s="21"/>
      <c r="O146" s="21"/>
      <c r="P146" s="223" t="s">
        <v>249</v>
      </c>
    </row>
    <row r="147" spans="1:26" s="42" customFormat="1" x14ac:dyDescent="0.25">
      <c r="A147" s="14" t="s">
        <v>36</v>
      </c>
      <c r="B147" s="14" t="s">
        <v>117</v>
      </c>
      <c r="C147" s="208">
        <v>1</v>
      </c>
      <c r="D147" s="223" t="s">
        <v>249</v>
      </c>
      <c r="E147" s="129"/>
      <c r="F147" s="196">
        <v>333500</v>
      </c>
      <c r="G147" s="138"/>
      <c r="H147" s="21"/>
      <c r="I147" s="142">
        <v>333500</v>
      </c>
      <c r="J147" s="21">
        <v>0</v>
      </c>
      <c r="K147" s="21"/>
      <c r="L147" s="21"/>
      <c r="M147" s="21"/>
      <c r="N147" s="21"/>
      <c r="O147" s="21"/>
      <c r="P147" s="223" t="s">
        <v>249</v>
      </c>
    </row>
    <row r="148" spans="1:26" s="42" customFormat="1" x14ac:dyDescent="0.25">
      <c r="A148" s="14" t="s">
        <v>36</v>
      </c>
      <c r="B148" s="14" t="s">
        <v>119</v>
      </c>
      <c r="C148" s="208" t="s">
        <v>15</v>
      </c>
      <c r="D148" s="208"/>
      <c r="E148" s="115"/>
      <c r="F148" s="186"/>
      <c r="G148" s="138"/>
      <c r="H148" s="21"/>
      <c r="I148" s="142"/>
      <c r="J148" s="21"/>
      <c r="K148" s="21">
        <v>125000</v>
      </c>
      <c r="L148" s="21">
        <v>0</v>
      </c>
      <c r="M148" s="21"/>
      <c r="N148" s="21"/>
      <c r="O148" s="21"/>
      <c r="P148" s="14"/>
    </row>
    <row r="149" spans="1:26" s="110" customFormat="1" ht="15.75" thickBot="1" x14ac:dyDescent="0.3">
      <c r="A149" s="108" t="s">
        <v>36</v>
      </c>
      <c r="B149" s="108" t="s">
        <v>113</v>
      </c>
      <c r="C149" s="104"/>
      <c r="D149" s="234" t="s">
        <v>34</v>
      </c>
      <c r="E149" s="119"/>
      <c r="F149" s="199"/>
      <c r="G149" s="177"/>
      <c r="H149" s="109"/>
      <c r="I149" s="151">
        <v>0</v>
      </c>
      <c r="J149" s="109"/>
      <c r="K149" s="109"/>
      <c r="L149" s="109"/>
      <c r="M149" s="109">
        <v>125000</v>
      </c>
      <c r="N149" s="109"/>
      <c r="O149" s="109"/>
      <c r="P149" s="108"/>
    </row>
    <row r="150" spans="1:26" ht="15.75" thickBot="1" x14ac:dyDescent="0.3">
      <c r="A150" s="22" t="s">
        <v>40</v>
      </c>
      <c r="B150" s="23"/>
      <c r="C150" s="206"/>
      <c r="D150" s="206"/>
      <c r="E150" s="126"/>
      <c r="F150" s="193">
        <f t="shared" ref="F150:O150" si="17">SUM(F142:F149)</f>
        <v>448500</v>
      </c>
      <c r="G150" s="169">
        <f t="shared" si="17"/>
        <v>0</v>
      </c>
      <c r="H150" s="12">
        <f t="shared" si="17"/>
        <v>0</v>
      </c>
      <c r="I150" s="150">
        <f t="shared" si="17"/>
        <v>466500</v>
      </c>
      <c r="J150" s="45">
        <f t="shared" si="17"/>
        <v>80000</v>
      </c>
      <c r="K150" s="45">
        <f t="shared" si="17"/>
        <v>125000</v>
      </c>
      <c r="L150" s="45">
        <f t="shared" si="17"/>
        <v>112000</v>
      </c>
      <c r="M150" s="45">
        <f t="shared" si="17"/>
        <v>125000</v>
      </c>
      <c r="N150" s="45">
        <f t="shared" si="17"/>
        <v>0</v>
      </c>
      <c r="O150" s="45">
        <f t="shared" si="17"/>
        <v>0</v>
      </c>
      <c r="P150" s="9"/>
    </row>
    <row r="151" spans="1:26" s="42" customFormat="1" x14ac:dyDescent="0.25">
      <c r="A151" s="14"/>
      <c r="B151" s="14"/>
      <c r="C151" s="208"/>
      <c r="D151" s="208"/>
      <c r="E151" s="251"/>
      <c r="F151" s="65"/>
      <c r="G151" s="65"/>
      <c r="H151" s="21"/>
      <c r="I151" s="21"/>
      <c r="J151" s="21"/>
      <c r="K151" s="21"/>
      <c r="L151" s="21"/>
      <c r="M151" s="21"/>
      <c r="N151" s="21"/>
      <c r="O151" s="21"/>
      <c r="P151" s="14"/>
    </row>
    <row r="152" spans="1:26" s="42" customFormat="1" x14ac:dyDescent="0.25">
      <c r="A152" s="50" t="s">
        <v>185</v>
      </c>
      <c r="B152" s="14"/>
      <c r="C152" s="208"/>
      <c r="D152" s="208"/>
      <c r="E152" s="251"/>
      <c r="F152" s="65"/>
      <c r="G152" s="65"/>
      <c r="H152" s="21"/>
      <c r="I152" s="21"/>
      <c r="J152" s="21"/>
      <c r="K152" s="21"/>
      <c r="L152" s="21"/>
      <c r="M152" s="21"/>
      <c r="N152" s="21"/>
      <c r="O152" s="21"/>
      <c r="P152" s="14"/>
    </row>
    <row r="153" spans="1:26" x14ac:dyDescent="0.25">
      <c r="A153" s="14" t="s">
        <v>186</v>
      </c>
      <c r="B153" s="14" t="s">
        <v>312</v>
      </c>
      <c r="C153" s="207">
        <v>1</v>
      </c>
      <c r="D153" s="223" t="s">
        <v>232</v>
      </c>
      <c r="E153" s="115"/>
      <c r="F153" s="186">
        <v>40000</v>
      </c>
      <c r="G153" s="161" t="s">
        <v>163</v>
      </c>
      <c r="H153" s="13"/>
      <c r="I153" s="142">
        <v>40000</v>
      </c>
      <c r="J153" s="21"/>
      <c r="K153" s="21"/>
      <c r="L153" s="21"/>
      <c r="M153" s="21"/>
      <c r="N153" s="21"/>
      <c r="O153" s="21"/>
      <c r="P153" s="223" t="s">
        <v>232</v>
      </c>
    </row>
    <row r="154" spans="1:26" x14ac:dyDescent="0.25">
      <c r="A154" s="14"/>
      <c r="B154" s="14" t="s">
        <v>313</v>
      </c>
      <c r="C154" s="207"/>
      <c r="D154" s="342" t="s">
        <v>311</v>
      </c>
      <c r="E154" s="115"/>
      <c r="F154" s="186">
        <v>40000</v>
      </c>
      <c r="G154" s="161"/>
      <c r="H154" s="13"/>
      <c r="I154" s="142">
        <v>40000</v>
      </c>
      <c r="J154" s="21"/>
      <c r="K154" s="21"/>
      <c r="L154" s="21"/>
      <c r="M154" s="21"/>
      <c r="N154" s="21"/>
      <c r="O154" s="21"/>
      <c r="P154" s="223"/>
    </row>
    <row r="155" spans="1:26" ht="15.75" thickBot="1" x14ac:dyDescent="0.3">
      <c r="A155" s="14" t="s">
        <v>186</v>
      </c>
      <c r="B155" s="14" t="s">
        <v>188</v>
      </c>
      <c r="C155" s="207">
        <v>1</v>
      </c>
      <c r="D155" s="207"/>
      <c r="E155" s="115"/>
      <c r="F155" s="186"/>
      <c r="G155" s="161" t="s">
        <v>163</v>
      </c>
      <c r="H155" s="13"/>
      <c r="I155" s="142"/>
      <c r="J155" s="21"/>
      <c r="K155" s="21"/>
      <c r="L155" s="21">
        <f>6500*5</f>
        <v>32500</v>
      </c>
      <c r="M155" s="21"/>
      <c r="N155" s="21"/>
      <c r="O155" s="21"/>
      <c r="P155" s="8"/>
    </row>
    <row r="156" spans="1:26" ht="15.75" thickBot="1" x14ac:dyDescent="0.3">
      <c r="A156" s="22" t="s">
        <v>187</v>
      </c>
      <c r="B156" s="23"/>
      <c r="C156" s="206"/>
      <c r="D156" s="206"/>
      <c r="E156" s="126"/>
      <c r="F156" s="193">
        <f>SUM(F153:F155)</f>
        <v>80000</v>
      </c>
      <c r="G156" s="169">
        <f t="shared" ref="G156:O156" si="18">SUM(G153:G155)</f>
        <v>0</v>
      </c>
      <c r="H156" s="12">
        <f t="shared" si="18"/>
        <v>0</v>
      </c>
      <c r="I156" s="150">
        <f t="shared" si="18"/>
        <v>80000</v>
      </c>
      <c r="J156" s="45">
        <f t="shared" si="18"/>
        <v>0</v>
      </c>
      <c r="K156" s="45">
        <f t="shared" si="18"/>
        <v>0</v>
      </c>
      <c r="L156" s="45">
        <f t="shared" si="18"/>
        <v>32500</v>
      </c>
      <c r="M156" s="45">
        <f t="shared" si="18"/>
        <v>0</v>
      </c>
      <c r="N156" s="45">
        <f t="shared" si="18"/>
        <v>0</v>
      </c>
      <c r="O156" s="45">
        <f t="shared" si="18"/>
        <v>0</v>
      </c>
      <c r="P156" s="9"/>
    </row>
    <row r="157" spans="1:26" s="42" customFormat="1" ht="15.75" thickBot="1" x14ac:dyDescent="0.3">
      <c r="A157" s="14"/>
      <c r="B157" s="14"/>
      <c r="C157" s="208"/>
      <c r="D157" s="208"/>
      <c r="E157" s="251"/>
      <c r="F157" s="65"/>
      <c r="G157" s="65"/>
      <c r="H157" s="21"/>
      <c r="I157" s="21"/>
      <c r="J157" s="21"/>
      <c r="K157" s="21"/>
      <c r="L157" s="21"/>
      <c r="M157" s="21"/>
      <c r="N157" s="21"/>
      <c r="O157" s="21"/>
      <c r="P157" s="14"/>
    </row>
    <row r="158" spans="1:26" s="42" customFormat="1" x14ac:dyDescent="0.25">
      <c r="A158" s="50" t="s">
        <v>95</v>
      </c>
      <c r="B158" s="14"/>
      <c r="C158" s="208"/>
      <c r="D158" s="208"/>
      <c r="E158" s="251"/>
      <c r="F158" s="65"/>
      <c r="G158" s="65"/>
      <c r="H158" s="21"/>
      <c r="I158" s="256" t="s">
        <v>189</v>
      </c>
      <c r="J158" s="44"/>
      <c r="K158" s="44"/>
      <c r="L158" s="21"/>
      <c r="M158" s="60" t="s">
        <v>128</v>
      </c>
      <c r="N158" s="257"/>
      <c r="O158" s="21"/>
      <c r="P158" s="14"/>
    </row>
    <row r="159" spans="1:26" s="101" customFormat="1" x14ac:dyDescent="0.25">
      <c r="A159" s="14" t="s">
        <v>60</v>
      </c>
      <c r="B159" s="14" t="s">
        <v>134</v>
      </c>
      <c r="C159" s="208" t="s">
        <v>14</v>
      </c>
      <c r="D159" s="228" t="s">
        <v>127</v>
      </c>
      <c r="E159" s="130"/>
      <c r="F159" s="194">
        <v>2150000</v>
      </c>
      <c r="G159" s="178" t="s">
        <v>34</v>
      </c>
      <c r="H159" s="102"/>
      <c r="I159" s="152">
        <v>2150000</v>
      </c>
      <c r="J159" s="21">
        <v>0</v>
      </c>
      <c r="K159" s="21">
        <v>0</v>
      </c>
      <c r="L159" s="21"/>
      <c r="M159" s="319"/>
      <c r="N159" s="63"/>
      <c r="O159" s="21"/>
      <c r="P159" s="14"/>
      <c r="Q159" s="42"/>
      <c r="R159" s="42"/>
      <c r="S159" s="42"/>
      <c r="T159" s="42"/>
      <c r="U159" s="42"/>
      <c r="V159" s="42"/>
      <c r="W159" s="42"/>
      <c r="X159" s="42"/>
      <c r="Y159" s="42"/>
      <c r="Z159" s="42"/>
    </row>
    <row r="160" spans="1:26" s="101" customFormat="1" x14ac:dyDescent="0.25">
      <c r="A160" s="14" t="s">
        <v>60</v>
      </c>
      <c r="B160" s="14" t="s">
        <v>115</v>
      </c>
      <c r="C160" s="208">
        <v>2</v>
      </c>
      <c r="D160" s="342" t="s">
        <v>221</v>
      </c>
      <c r="E160" s="130"/>
      <c r="F160" s="196">
        <v>20000</v>
      </c>
      <c r="G160" s="161" t="s">
        <v>163</v>
      </c>
      <c r="H160" s="102"/>
      <c r="I160" s="152">
        <v>20000</v>
      </c>
      <c r="J160" s="21"/>
      <c r="K160" s="21"/>
      <c r="L160" s="21"/>
      <c r="M160" s="319"/>
      <c r="N160" s="63"/>
      <c r="O160" s="21"/>
      <c r="P160" s="14" t="s">
        <v>34</v>
      </c>
      <c r="Q160" s="42"/>
      <c r="R160" s="42"/>
      <c r="S160" s="42"/>
      <c r="T160" s="42"/>
      <c r="U160" s="42"/>
      <c r="V160" s="42"/>
      <c r="W160" s="42"/>
      <c r="X160" s="42"/>
      <c r="Y160" s="42"/>
      <c r="Z160" s="42"/>
    </row>
    <row r="161" spans="1:26" s="101" customFormat="1" x14ac:dyDescent="0.25">
      <c r="A161" s="14" t="s">
        <v>60</v>
      </c>
      <c r="B161" s="14" t="s">
        <v>225</v>
      </c>
      <c r="C161" s="208" t="s">
        <v>14</v>
      </c>
      <c r="D161" s="228" t="s">
        <v>127</v>
      </c>
      <c r="E161" s="130"/>
      <c r="F161" s="194">
        <v>20280000</v>
      </c>
      <c r="G161" s="178" t="s">
        <v>34</v>
      </c>
      <c r="H161" s="102"/>
      <c r="I161" s="152">
        <v>20280000</v>
      </c>
      <c r="J161" s="21">
        <v>0</v>
      </c>
      <c r="K161" s="21">
        <v>0</v>
      </c>
      <c r="L161" s="21">
        <v>0</v>
      </c>
      <c r="M161" s="319">
        <v>800000</v>
      </c>
      <c r="N161" s="63">
        <v>12600000</v>
      </c>
      <c r="O161" s="21">
        <v>0</v>
      </c>
      <c r="P161" s="14" t="s">
        <v>114</v>
      </c>
      <c r="Q161" s="42"/>
      <c r="R161" s="42"/>
      <c r="S161" s="42"/>
      <c r="T161" s="42"/>
      <c r="U161" s="42"/>
      <c r="V161" s="42"/>
      <c r="W161" s="42"/>
      <c r="X161" s="42"/>
      <c r="Y161" s="42"/>
      <c r="Z161" s="42"/>
    </row>
    <row r="162" spans="1:26" s="101" customFormat="1" ht="15.75" thickBot="1" x14ac:dyDescent="0.3">
      <c r="A162" s="14" t="s">
        <v>60</v>
      </c>
      <c r="B162" s="14" t="s">
        <v>293</v>
      </c>
      <c r="C162" s="208" t="s">
        <v>15</v>
      </c>
      <c r="D162" s="223" t="s">
        <v>250</v>
      </c>
      <c r="E162" s="129"/>
      <c r="F162" s="194">
        <f t="shared" ref="F162" si="19">SUM(I162)</f>
        <v>0</v>
      </c>
      <c r="G162" s="178">
        <f t="shared" ref="G162" si="20">SUM(I162)</f>
        <v>0</v>
      </c>
      <c r="H162" s="102"/>
      <c r="I162" s="153"/>
      <c r="J162" s="21">
        <v>0</v>
      </c>
      <c r="K162" s="21">
        <v>0</v>
      </c>
      <c r="L162" s="21"/>
      <c r="M162" s="319"/>
      <c r="N162" s="63"/>
      <c r="O162" s="21"/>
      <c r="P162" s="107" t="s">
        <v>34</v>
      </c>
      <c r="Q162" s="42"/>
      <c r="R162" s="42"/>
      <c r="S162" s="42"/>
      <c r="T162" s="42"/>
      <c r="U162" s="42"/>
      <c r="V162" s="42"/>
      <c r="W162" s="42"/>
      <c r="X162" s="42"/>
      <c r="Y162" s="42"/>
      <c r="Z162" s="42"/>
    </row>
    <row r="163" spans="1:26" s="101" customFormat="1" ht="15.75" thickBot="1" x14ac:dyDescent="0.3">
      <c r="A163" s="14" t="s">
        <v>60</v>
      </c>
      <c r="B163" s="14" t="s">
        <v>68</v>
      </c>
      <c r="C163" s="208" t="s">
        <v>48</v>
      </c>
      <c r="D163" s="208"/>
      <c r="E163" s="115"/>
      <c r="F163" s="186"/>
      <c r="G163" s="179"/>
      <c r="H163" s="102"/>
      <c r="I163" s="142"/>
      <c r="J163" s="21"/>
      <c r="K163" s="21"/>
      <c r="L163" s="21" t="s">
        <v>34</v>
      </c>
      <c r="M163" s="320">
        <v>40000</v>
      </c>
      <c r="N163" s="321">
        <v>260000</v>
      </c>
      <c r="O163" s="322">
        <v>0</v>
      </c>
      <c r="P163" s="14"/>
      <c r="Q163" s="42"/>
      <c r="R163" s="42"/>
      <c r="S163" s="42"/>
      <c r="T163" s="42"/>
      <c r="U163" s="42"/>
      <c r="V163" s="42"/>
      <c r="W163" s="42"/>
      <c r="X163" s="42"/>
      <c r="Y163" s="42"/>
      <c r="Z163" s="42"/>
    </row>
    <row r="164" spans="1:26" ht="15.75" thickBot="1" x14ac:dyDescent="0.3">
      <c r="A164" s="22" t="s">
        <v>61</v>
      </c>
      <c r="B164" s="23"/>
      <c r="C164" s="206"/>
      <c r="D164" s="206"/>
      <c r="E164" s="126"/>
      <c r="F164" s="193">
        <f>SUM(F159:F163)</f>
        <v>22450000</v>
      </c>
      <c r="G164" s="180">
        <f>SUM(G159:G163)</f>
        <v>0</v>
      </c>
      <c r="H164" s="12">
        <v>0</v>
      </c>
      <c r="I164" s="150">
        <f t="shared" ref="I164:O164" si="21">SUM(I159:I163)</f>
        <v>22450000</v>
      </c>
      <c r="J164" s="12">
        <f t="shared" si="21"/>
        <v>0</v>
      </c>
      <c r="K164" s="12">
        <f t="shared" si="21"/>
        <v>0</v>
      </c>
      <c r="L164" s="12">
        <f t="shared" si="21"/>
        <v>0</v>
      </c>
      <c r="M164" s="94">
        <f t="shared" si="21"/>
        <v>840000</v>
      </c>
      <c r="N164" s="94">
        <f t="shared" si="21"/>
        <v>12860000</v>
      </c>
      <c r="O164" s="94">
        <f t="shared" si="21"/>
        <v>0</v>
      </c>
      <c r="P164" s="9"/>
      <c r="Q164" s="42"/>
      <c r="R164" s="42"/>
      <c r="S164" s="42"/>
      <c r="T164" s="42"/>
      <c r="U164" s="42"/>
      <c r="V164" s="42"/>
      <c r="W164" s="42"/>
      <c r="X164" s="42"/>
      <c r="Y164" s="42"/>
      <c r="Z164" s="42"/>
    </row>
    <row r="165" spans="1:26" s="42" customFormat="1" x14ac:dyDescent="0.25">
      <c r="A165" s="14"/>
      <c r="B165" s="14"/>
      <c r="C165" s="208"/>
      <c r="D165" s="208"/>
      <c r="E165" s="251"/>
      <c r="F165" s="65"/>
      <c r="G165" s="65"/>
      <c r="H165" s="21"/>
      <c r="I165" s="21"/>
      <c r="J165" s="21"/>
      <c r="K165" s="21"/>
      <c r="L165" s="21"/>
      <c r="M165" s="21"/>
      <c r="N165" s="21"/>
      <c r="O165" s="21"/>
      <c r="P165" s="14"/>
    </row>
    <row r="166" spans="1:26" s="42" customFormat="1" x14ac:dyDescent="0.25">
      <c r="A166" s="50" t="s">
        <v>96</v>
      </c>
      <c r="B166" s="14"/>
      <c r="C166" s="208"/>
      <c r="D166" s="208"/>
      <c r="E166" s="251"/>
      <c r="F166" s="65"/>
      <c r="G166" s="65"/>
      <c r="H166" s="21"/>
      <c r="I166" s="21"/>
      <c r="J166" s="21"/>
      <c r="K166" s="21"/>
      <c r="L166" s="21"/>
      <c r="M166" s="21"/>
      <c r="N166" s="21"/>
      <c r="O166" s="21"/>
      <c r="P166" s="14"/>
    </row>
    <row r="167" spans="1:26" s="42" customFormat="1" x14ac:dyDescent="0.25">
      <c r="A167" s="14" t="s">
        <v>39</v>
      </c>
      <c r="B167" s="14" t="s">
        <v>190</v>
      </c>
      <c r="C167" s="208" t="s">
        <v>15</v>
      </c>
      <c r="D167" s="235" t="s">
        <v>101</v>
      </c>
      <c r="E167" s="131"/>
      <c r="F167" s="200">
        <v>1018700</v>
      </c>
      <c r="G167" s="181">
        <v>0</v>
      </c>
      <c r="H167" s="21"/>
      <c r="I167" s="142">
        <v>1018700</v>
      </c>
      <c r="J167" s="21" t="s">
        <v>34</v>
      </c>
      <c r="K167" s="21"/>
      <c r="L167" s="21" t="s">
        <v>34</v>
      </c>
      <c r="M167" s="21" t="s">
        <v>34</v>
      </c>
      <c r="N167" s="21" t="s">
        <v>34</v>
      </c>
      <c r="O167" s="21"/>
      <c r="P167" s="21" t="s">
        <v>278</v>
      </c>
    </row>
    <row r="168" spans="1:26" s="42" customFormat="1" x14ac:dyDescent="0.25">
      <c r="A168" s="14" t="s">
        <v>39</v>
      </c>
      <c r="B168" s="14" t="s">
        <v>294</v>
      </c>
      <c r="C168" s="208" t="s">
        <v>17</v>
      </c>
      <c r="D168" s="235" t="s">
        <v>101</v>
      </c>
      <c r="E168" s="131"/>
      <c r="F168" s="200">
        <v>250000</v>
      </c>
      <c r="G168" s="181" t="s">
        <v>34</v>
      </c>
      <c r="H168" s="21"/>
      <c r="I168" s="142">
        <v>0</v>
      </c>
      <c r="J168" s="21">
        <v>0</v>
      </c>
      <c r="K168" s="21"/>
      <c r="L168" s="21"/>
      <c r="M168" s="21">
        <v>250000</v>
      </c>
      <c r="N168" s="21">
        <v>3000000</v>
      </c>
      <c r="O168" s="21"/>
      <c r="P168" s="14"/>
    </row>
    <row r="169" spans="1:26" s="42" customFormat="1" x14ac:dyDescent="0.25">
      <c r="A169" s="14" t="s">
        <v>39</v>
      </c>
      <c r="B169" s="14" t="s">
        <v>191</v>
      </c>
      <c r="C169" s="208">
        <v>1</v>
      </c>
      <c r="D169" s="235" t="s">
        <v>101</v>
      </c>
      <c r="E169" s="131"/>
      <c r="F169" s="200">
        <v>110000</v>
      </c>
      <c r="G169" s="181">
        <v>0</v>
      </c>
      <c r="H169" s="21"/>
      <c r="I169" s="142">
        <v>110000</v>
      </c>
      <c r="J169" s="21"/>
      <c r="K169" s="21"/>
      <c r="L169" s="21" t="s">
        <v>34</v>
      </c>
      <c r="M169" s="21"/>
      <c r="N169" s="21" t="s">
        <v>34</v>
      </c>
      <c r="O169" s="21"/>
      <c r="P169" s="14"/>
    </row>
    <row r="170" spans="1:26" s="42" customFormat="1" x14ac:dyDescent="0.25">
      <c r="A170" s="14" t="s">
        <v>39</v>
      </c>
      <c r="B170" s="14" t="s">
        <v>295</v>
      </c>
      <c r="C170" s="208" t="s">
        <v>66</v>
      </c>
      <c r="D170" s="235" t="s">
        <v>101</v>
      </c>
      <c r="E170" s="131"/>
      <c r="F170" s="200">
        <v>175000</v>
      </c>
      <c r="G170" s="181"/>
      <c r="H170" s="21"/>
      <c r="I170" s="142">
        <v>175000</v>
      </c>
      <c r="J170" s="21"/>
      <c r="K170" s="21"/>
      <c r="L170" s="21"/>
      <c r="M170" s="21"/>
      <c r="N170" s="21">
        <v>175000</v>
      </c>
      <c r="O170" s="21"/>
      <c r="P170" s="14"/>
    </row>
    <row r="171" spans="1:26" s="42" customFormat="1" x14ac:dyDescent="0.25">
      <c r="A171" s="14" t="s">
        <v>39</v>
      </c>
      <c r="B171" s="14" t="s">
        <v>69</v>
      </c>
      <c r="C171" s="208">
        <v>1</v>
      </c>
      <c r="D171" s="208"/>
      <c r="E171" s="115"/>
      <c r="F171" s="186"/>
      <c r="G171" s="138"/>
      <c r="H171" s="21"/>
      <c r="I171" s="142"/>
      <c r="J171" s="21"/>
      <c r="K171" s="21"/>
      <c r="L171" s="21">
        <v>1500000</v>
      </c>
      <c r="M171" s="21">
        <v>0</v>
      </c>
      <c r="N171" s="21"/>
      <c r="O171" s="21">
        <v>1750000</v>
      </c>
      <c r="P171" s="14"/>
    </row>
    <row r="172" spans="1:26" s="42" customFormat="1" x14ac:dyDescent="0.25">
      <c r="A172" s="14" t="s">
        <v>39</v>
      </c>
      <c r="B172" s="14" t="s">
        <v>70</v>
      </c>
      <c r="C172" s="208">
        <v>1</v>
      </c>
      <c r="D172" s="208"/>
      <c r="E172" s="115"/>
      <c r="F172" s="186"/>
      <c r="G172" s="138"/>
      <c r="H172" s="21"/>
      <c r="I172" s="142"/>
      <c r="J172" s="21"/>
      <c r="K172" s="21"/>
      <c r="L172" s="21">
        <v>250000</v>
      </c>
      <c r="M172" s="21">
        <v>1000000</v>
      </c>
      <c r="N172" s="21">
        <v>0</v>
      </c>
      <c r="O172" s="21"/>
      <c r="P172" s="14"/>
    </row>
    <row r="173" spans="1:26" s="42" customFormat="1" x14ac:dyDescent="0.25">
      <c r="A173" s="14" t="s">
        <v>39</v>
      </c>
      <c r="B173" s="14" t="s">
        <v>71</v>
      </c>
      <c r="C173" s="208">
        <v>1</v>
      </c>
      <c r="D173" s="208"/>
      <c r="E173" s="115"/>
      <c r="F173" s="186"/>
      <c r="G173" s="138"/>
      <c r="H173" s="21"/>
      <c r="I173" s="142"/>
      <c r="J173" s="21"/>
      <c r="K173" s="21"/>
      <c r="L173" s="21"/>
      <c r="M173" s="21"/>
      <c r="N173" s="21" t="s">
        <v>28</v>
      </c>
      <c r="O173" s="21" t="s">
        <v>34</v>
      </c>
      <c r="P173" s="14"/>
    </row>
    <row r="174" spans="1:26" s="42" customFormat="1" ht="15.75" thickBot="1" x14ac:dyDescent="0.3">
      <c r="A174" s="14" t="s">
        <v>39</v>
      </c>
      <c r="B174" s="14" t="s">
        <v>80</v>
      </c>
      <c r="C174" s="208">
        <v>1</v>
      </c>
      <c r="D174" s="235" t="s">
        <v>34</v>
      </c>
      <c r="E174" s="132"/>
      <c r="F174" s="201">
        <v>0</v>
      </c>
      <c r="G174" s="138" t="s">
        <v>34</v>
      </c>
      <c r="H174" s="21"/>
      <c r="I174" s="142">
        <v>0</v>
      </c>
      <c r="J174" s="21"/>
      <c r="K174" s="21">
        <v>0</v>
      </c>
      <c r="L174" s="21">
        <v>75000</v>
      </c>
      <c r="M174" s="21"/>
      <c r="N174" s="21"/>
      <c r="O174" s="21" t="s">
        <v>34</v>
      </c>
      <c r="P174" s="14"/>
    </row>
    <row r="175" spans="1:26" ht="15.75" thickBot="1" x14ac:dyDescent="0.3">
      <c r="A175" s="22" t="s">
        <v>44</v>
      </c>
      <c r="B175" s="6"/>
      <c r="C175" s="206"/>
      <c r="D175" s="206"/>
      <c r="E175" s="126"/>
      <c r="F175" s="193">
        <f>SUM(F167:F174)</f>
        <v>1553700</v>
      </c>
      <c r="G175" s="169">
        <f>SUM(G167:G174)</f>
        <v>0</v>
      </c>
      <c r="H175" s="12"/>
      <c r="I175" s="150">
        <f t="shared" ref="I175:O175" si="22">SUM(I167:I174)</f>
        <v>1303700</v>
      </c>
      <c r="J175" s="12">
        <f t="shared" si="22"/>
        <v>0</v>
      </c>
      <c r="K175" s="12">
        <f t="shared" si="22"/>
        <v>0</v>
      </c>
      <c r="L175" s="12">
        <f t="shared" si="22"/>
        <v>1825000</v>
      </c>
      <c r="M175" s="12">
        <f t="shared" si="22"/>
        <v>1250000</v>
      </c>
      <c r="N175" s="12">
        <f t="shared" si="22"/>
        <v>3175000</v>
      </c>
      <c r="O175" s="12">
        <f t="shared" si="22"/>
        <v>1750000</v>
      </c>
      <c r="P175" s="9"/>
    </row>
    <row r="176" spans="1:26" s="41" customFormat="1" ht="16.5" thickBot="1" x14ac:dyDescent="0.3">
      <c r="A176" s="38" t="s">
        <v>62</v>
      </c>
      <c r="B176" s="39"/>
      <c r="C176" s="209"/>
      <c r="D176" s="209"/>
      <c r="E176" s="133"/>
      <c r="F176" s="202">
        <f t="shared" ref="F176:O176" si="23">SUM(+F175+F164+F150+F139+F122+F113+F109+F103+F96+F83+F74+F33+F24+F11+F38+F156+F59+F17 )</f>
        <v>36123618</v>
      </c>
      <c r="G176" s="182">
        <f t="shared" si="23"/>
        <v>0</v>
      </c>
      <c r="H176" s="40">
        <f t="shared" si="23"/>
        <v>0</v>
      </c>
      <c r="I176" s="154">
        <f t="shared" si="23"/>
        <v>37159721</v>
      </c>
      <c r="J176" s="40">
        <f t="shared" si="23"/>
        <v>8558410</v>
      </c>
      <c r="K176" s="40">
        <f t="shared" si="23"/>
        <v>4439025</v>
      </c>
      <c r="L176" s="40">
        <f t="shared" si="23"/>
        <v>13396572</v>
      </c>
      <c r="M176" s="40">
        <f t="shared" si="23"/>
        <v>5880375</v>
      </c>
      <c r="N176" s="40">
        <f t="shared" si="23"/>
        <v>17406000</v>
      </c>
      <c r="O176" s="40">
        <f t="shared" si="23"/>
        <v>2899145</v>
      </c>
      <c r="P176" s="43">
        <f>SUM(I176:O176)</f>
        <v>89739248</v>
      </c>
    </row>
    <row r="177" spans="1:16" s="42" customFormat="1" x14ac:dyDescent="0.25">
      <c r="A177" s="14"/>
      <c r="B177" s="14"/>
      <c r="C177" s="208"/>
      <c r="D177" s="208"/>
      <c r="E177" s="251"/>
      <c r="F177" s="21"/>
      <c r="G177" s="21" t="s">
        <v>102</v>
      </c>
      <c r="H177" s="21"/>
      <c r="I177" s="21"/>
      <c r="J177" s="21"/>
      <c r="K177" s="21"/>
      <c r="L177" s="21"/>
      <c r="M177" s="21"/>
      <c r="N177" s="21"/>
      <c r="O177" s="21"/>
      <c r="P177" s="14"/>
    </row>
    <row r="178" spans="1:16" s="42" customFormat="1" x14ac:dyDescent="0.25">
      <c r="A178" s="14" t="s">
        <v>228</v>
      </c>
      <c r="B178" s="14" t="s">
        <v>229</v>
      </c>
      <c r="C178" s="208"/>
      <c r="D178" s="208"/>
      <c r="E178" s="25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14"/>
    </row>
    <row r="179" spans="1:16" s="42" customFormat="1" x14ac:dyDescent="0.25">
      <c r="A179" s="14" t="s">
        <v>234</v>
      </c>
      <c r="B179" s="14" t="s">
        <v>235</v>
      </c>
      <c r="C179" s="208"/>
      <c r="D179" s="223" t="s">
        <v>236</v>
      </c>
      <c r="E179" s="115"/>
      <c r="F179" s="280">
        <v>10000</v>
      </c>
      <c r="G179" s="281"/>
      <c r="H179" s="21"/>
      <c r="I179" s="21">
        <v>10000</v>
      </c>
      <c r="J179" s="21"/>
      <c r="K179" s="21"/>
      <c r="L179" s="21"/>
      <c r="M179" s="21"/>
      <c r="N179" s="21"/>
      <c r="O179" s="21"/>
      <c r="P179" s="223" t="s">
        <v>236</v>
      </c>
    </row>
    <row r="180" spans="1:16" s="42" customFormat="1" x14ac:dyDescent="0.25">
      <c r="A180" s="14" t="s">
        <v>241</v>
      </c>
      <c r="B180" s="14" t="s">
        <v>240</v>
      </c>
      <c r="C180" s="208"/>
      <c r="D180" s="223" t="s">
        <v>236</v>
      </c>
      <c r="E180" s="115"/>
      <c r="F180" s="280">
        <v>300000</v>
      </c>
      <c r="G180" s="281"/>
      <c r="H180" s="21"/>
      <c r="I180" s="21">
        <v>300000</v>
      </c>
      <c r="J180" s="21"/>
      <c r="K180" s="21"/>
      <c r="L180" s="21"/>
      <c r="M180" s="21"/>
      <c r="N180" s="21"/>
      <c r="O180" s="21"/>
      <c r="P180" s="223" t="s">
        <v>236</v>
      </c>
    </row>
    <row r="181" spans="1:16" s="42" customFormat="1" ht="15.75" thickBot="1" x14ac:dyDescent="0.3">
      <c r="A181" s="14" t="s">
        <v>244</v>
      </c>
      <c r="B181" s="14" t="s">
        <v>245</v>
      </c>
      <c r="C181" s="208"/>
      <c r="D181" s="223" t="s">
        <v>236</v>
      </c>
      <c r="E181" s="115"/>
      <c r="F181" s="280">
        <v>135000</v>
      </c>
      <c r="G181" s="281"/>
      <c r="H181" s="21"/>
      <c r="I181" s="21">
        <v>400000</v>
      </c>
      <c r="J181" s="21"/>
      <c r="K181" s="21"/>
      <c r="L181" s="21"/>
      <c r="M181" s="21"/>
      <c r="N181" s="21"/>
      <c r="O181" s="21"/>
      <c r="P181" s="223" t="s">
        <v>236</v>
      </c>
    </row>
    <row r="182" spans="1:16" s="42" customFormat="1" ht="15.75" thickBot="1" x14ac:dyDescent="0.3">
      <c r="A182" s="14"/>
      <c r="B182" s="343" t="s">
        <v>310</v>
      </c>
      <c r="C182" s="276"/>
      <c r="D182" s="276"/>
      <c r="E182" s="126"/>
      <c r="F182" s="344">
        <f>+F176+F179+F180+F181</f>
        <v>36568618</v>
      </c>
      <c r="G182" s="283"/>
      <c r="H182" s="45"/>
      <c r="I182" s="97"/>
      <c r="J182" s="21"/>
      <c r="K182" s="21"/>
      <c r="L182" s="21"/>
      <c r="M182" s="21"/>
      <c r="N182" s="21"/>
      <c r="O182" s="21"/>
      <c r="P182" s="14"/>
    </row>
    <row r="183" spans="1:16" s="42" customFormat="1" ht="15.75" thickBot="1" x14ac:dyDescent="0.3">
      <c r="A183" s="278" t="s">
        <v>228</v>
      </c>
      <c r="B183" s="279" t="s">
        <v>246</v>
      </c>
      <c r="C183" s="276"/>
      <c r="D183" s="276"/>
      <c r="E183" s="126"/>
      <c r="F183" s="282"/>
      <c r="G183" s="283"/>
      <c r="H183" s="45"/>
      <c r="I183" s="45">
        <f t="shared" ref="I183:O183" si="24">SUM(I179:I182)</f>
        <v>710000</v>
      </c>
      <c r="J183" s="45">
        <f t="shared" si="24"/>
        <v>0</v>
      </c>
      <c r="K183" s="45">
        <f t="shared" si="24"/>
        <v>0</v>
      </c>
      <c r="L183" s="45">
        <f t="shared" si="24"/>
        <v>0</v>
      </c>
      <c r="M183" s="45">
        <f t="shared" si="24"/>
        <v>0</v>
      </c>
      <c r="N183" s="45">
        <f t="shared" si="24"/>
        <v>0</v>
      </c>
      <c r="O183" s="45">
        <f t="shared" si="24"/>
        <v>0</v>
      </c>
      <c r="P183" s="277"/>
    </row>
    <row r="184" spans="1:16" s="42" customFormat="1" x14ac:dyDescent="0.25">
      <c r="A184" s="214"/>
      <c r="B184" s="214"/>
      <c r="C184" s="215"/>
      <c r="D184" s="226" t="s">
        <v>2</v>
      </c>
      <c r="E184" s="112" t="s">
        <v>81</v>
      </c>
      <c r="F184" s="186"/>
      <c r="G184" s="138"/>
      <c r="H184" s="13"/>
      <c r="I184" s="142"/>
      <c r="J184" s="136"/>
      <c r="K184" s="136"/>
      <c r="L184" s="136"/>
      <c r="M184" s="136"/>
      <c r="N184" s="136"/>
      <c r="O184" s="136"/>
      <c r="P184" s="214"/>
    </row>
    <row r="185" spans="1:16" s="2" customFormat="1" ht="15.75" thickBot="1" x14ac:dyDescent="0.3">
      <c r="A185" s="217" t="s">
        <v>0</v>
      </c>
      <c r="B185" s="217" t="s">
        <v>1</v>
      </c>
      <c r="C185" s="218" t="s">
        <v>12</v>
      </c>
      <c r="D185" s="218" t="s">
        <v>3</v>
      </c>
      <c r="E185" s="113" t="s">
        <v>82</v>
      </c>
      <c r="F185" s="184" t="s">
        <v>4</v>
      </c>
      <c r="G185" s="160" t="s">
        <v>5</v>
      </c>
      <c r="H185" s="11"/>
      <c r="I185" s="140" t="s">
        <v>6</v>
      </c>
      <c r="J185" s="135" t="s">
        <v>7</v>
      </c>
      <c r="K185" s="135" t="s">
        <v>8</v>
      </c>
      <c r="L185" s="135" t="s">
        <v>9</v>
      </c>
      <c r="M185" s="135" t="s">
        <v>77</v>
      </c>
      <c r="N185" s="135" t="s">
        <v>103</v>
      </c>
      <c r="O185" s="135" t="s">
        <v>144</v>
      </c>
      <c r="P185" s="217" t="s">
        <v>10</v>
      </c>
    </row>
    <row r="186" spans="1:16" x14ac:dyDescent="0.25">
      <c r="A186" s="111" t="s">
        <v>19</v>
      </c>
      <c r="G186" s="64"/>
      <c r="I186" s="155" t="s">
        <v>6</v>
      </c>
      <c r="J186" s="61" t="s">
        <v>7</v>
      </c>
      <c r="K186" s="61" t="s">
        <v>8</v>
      </c>
      <c r="L186" s="61" t="s">
        <v>9</v>
      </c>
      <c r="M186" s="61" t="s">
        <v>77</v>
      </c>
      <c r="N186" s="61" t="s">
        <v>103</v>
      </c>
      <c r="O186" s="62" t="s">
        <v>144</v>
      </c>
    </row>
    <row r="187" spans="1:16" x14ac:dyDescent="0.25">
      <c r="B187" s="262" t="s">
        <v>20</v>
      </c>
      <c r="C187" s="211"/>
      <c r="D187" s="211"/>
      <c r="E187" s="73"/>
      <c r="F187" s="74">
        <v>0</v>
      </c>
      <c r="G187" s="65" t="s">
        <v>33</v>
      </c>
      <c r="I187" s="156">
        <f t="shared" ref="I187:O187" si="25">SUM(I11)</f>
        <v>282500</v>
      </c>
      <c r="J187" s="21">
        <f t="shared" si="25"/>
        <v>281000</v>
      </c>
      <c r="K187" s="21">
        <f t="shared" si="25"/>
        <v>550000</v>
      </c>
      <c r="L187" s="21">
        <f t="shared" si="25"/>
        <v>0</v>
      </c>
      <c r="M187" s="21">
        <f t="shared" si="25"/>
        <v>0</v>
      </c>
      <c r="N187" s="21">
        <f t="shared" si="25"/>
        <v>0</v>
      </c>
      <c r="O187" s="63">
        <f t="shared" si="25"/>
        <v>0</v>
      </c>
    </row>
    <row r="188" spans="1:16" x14ac:dyDescent="0.25">
      <c r="B188" s="263" t="s">
        <v>76</v>
      </c>
      <c r="C188" s="211"/>
      <c r="D188" s="211"/>
      <c r="E188" s="73"/>
      <c r="F188" s="74">
        <v>0</v>
      </c>
      <c r="G188" s="65" t="s">
        <v>195</v>
      </c>
      <c r="I188" s="156">
        <f t="shared" ref="I188:O188" si="26">SUM(I24+I17)</f>
        <v>702578</v>
      </c>
      <c r="J188" s="21">
        <f t="shared" si="26"/>
        <v>0</v>
      </c>
      <c r="K188" s="21">
        <f t="shared" si="26"/>
        <v>0</v>
      </c>
      <c r="L188" s="21">
        <f t="shared" si="26"/>
        <v>0</v>
      </c>
      <c r="M188" s="21">
        <f t="shared" si="26"/>
        <v>0</v>
      </c>
      <c r="N188" s="21">
        <f t="shared" si="26"/>
        <v>0</v>
      </c>
      <c r="O188" s="63">
        <f t="shared" si="26"/>
        <v>0</v>
      </c>
    </row>
    <row r="189" spans="1:16" x14ac:dyDescent="0.25">
      <c r="B189" s="264" t="s">
        <v>226</v>
      </c>
      <c r="C189" s="211"/>
      <c r="D189" s="211"/>
      <c r="E189" s="73"/>
      <c r="F189" s="77">
        <f>+F143+F142+F137+F136+F135+F134+F116+F70+F68+F67+F66+F58+F47+F46+F7+F42+F108+F106+F29</f>
        <v>1581000</v>
      </c>
      <c r="G189" s="65" t="s">
        <v>125</v>
      </c>
      <c r="I189" s="156">
        <f t="shared" ref="I189:O189" si="27">SUM(I33+I38)</f>
        <v>621000</v>
      </c>
      <c r="J189" s="21">
        <f t="shared" si="27"/>
        <v>100000</v>
      </c>
      <c r="K189" s="21">
        <f t="shared" si="27"/>
        <v>250000</v>
      </c>
      <c r="L189" s="21">
        <f t="shared" si="27"/>
        <v>250000</v>
      </c>
      <c r="M189" s="21">
        <f t="shared" si="27"/>
        <v>0</v>
      </c>
      <c r="N189" s="21">
        <f t="shared" si="27"/>
        <v>0</v>
      </c>
      <c r="O189" s="63">
        <f t="shared" si="27"/>
        <v>0</v>
      </c>
    </row>
    <row r="190" spans="1:16" x14ac:dyDescent="0.25">
      <c r="B190" s="75" t="s">
        <v>212</v>
      </c>
      <c r="C190" s="211"/>
      <c r="D190" s="211"/>
      <c r="E190" s="73"/>
      <c r="F190" s="76">
        <f>+F101+F86+F45</f>
        <v>125000</v>
      </c>
      <c r="G190" s="65" t="s">
        <v>197</v>
      </c>
      <c r="I190" s="156">
        <f t="shared" ref="I190:O190" si="28">SUM(I59)</f>
        <v>610000</v>
      </c>
      <c r="J190" s="21">
        <f t="shared" si="28"/>
        <v>480500</v>
      </c>
      <c r="K190" s="21">
        <f t="shared" si="28"/>
        <v>135000</v>
      </c>
      <c r="L190" s="21">
        <f t="shared" si="28"/>
        <v>151000</v>
      </c>
      <c r="M190" s="21">
        <f t="shared" si="28"/>
        <v>275000</v>
      </c>
      <c r="N190" s="21">
        <f t="shared" si="28"/>
        <v>240000</v>
      </c>
      <c r="O190" s="63">
        <f t="shared" si="28"/>
        <v>240000</v>
      </c>
    </row>
    <row r="191" spans="1:16" x14ac:dyDescent="0.25">
      <c r="B191" s="87" t="s">
        <v>63</v>
      </c>
      <c r="C191" s="211"/>
      <c r="D191" s="211"/>
      <c r="E191" s="73"/>
      <c r="F191" s="88">
        <f>+F181+F180+F179+F153+F147+F146+F111+F107+F105+F102+F100+F87+F44+F43+F37+F31+F30+F28+F23+F14+F6</f>
        <v>2606368</v>
      </c>
      <c r="G191" s="65" t="s">
        <v>11</v>
      </c>
      <c r="I191" s="156">
        <f t="shared" ref="I191:O191" si="29">SUM(I74)</f>
        <v>6588000</v>
      </c>
      <c r="J191" s="21">
        <f t="shared" si="29"/>
        <v>900000</v>
      </c>
      <c r="K191" s="21">
        <f t="shared" si="29"/>
        <v>557500</v>
      </c>
      <c r="L191" s="21">
        <f t="shared" si="29"/>
        <v>1550000</v>
      </c>
      <c r="M191" s="21">
        <f t="shared" si="29"/>
        <v>575375</v>
      </c>
      <c r="N191" s="21">
        <f t="shared" si="29"/>
        <v>200000</v>
      </c>
      <c r="O191" s="63">
        <f t="shared" si="29"/>
        <v>394145</v>
      </c>
    </row>
    <row r="192" spans="1:16" x14ac:dyDescent="0.25">
      <c r="B192" s="69" t="s">
        <v>309</v>
      </c>
      <c r="C192" s="211"/>
      <c r="D192" s="211"/>
      <c r="E192" s="73"/>
      <c r="F192" s="78">
        <f>+F15+F16</f>
        <v>577950</v>
      </c>
      <c r="G192" s="65" t="s">
        <v>24</v>
      </c>
      <c r="I192" s="156">
        <f t="shared" ref="I192:O192" si="30">SUM(I83)</f>
        <v>109000</v>
      </c>
      <c r="J192" s="21">
        <f t="shared" si="30"/>
        <v>183000</v>
      </c>
      <c r="K192" s="21">
        <f t="shared" si="30"/>
        <v>88000</v>
      </c>
      <c r="L192" s="21">
        <f t="shared" si="30"/>
        <v>80000</v>
      </c>
      <c r="M192" s="21">
        <f t="shared" si="30"/>
        <v>50000</v>
      </c>
      <c r="N192" s="21">
        <f t="shared" si="30"/>
        <v>50000</v>
      </c>
      <c r="O192" s="63">
        <f t="shared" si="30"/>
        <v>0</v>
      </c>
    </row>
    <row r="193" spans="1:16" x14ac:dyDescent="0.25">
      <c r="B193" s="79" t="s">
        <v>224</v>
      </c>
      <c r="C193" s="211"/>
      <c r="D193" s="211"/>
      <c r="E193" s="73"/>
      <c r="F193" s="80">
        <f>+F161+F159+F131+F127+F73</f>
        <v>28930000</v>
      </c>
      <c r="G193" s="65" t="s">
        <v>97</v>
      </c>
      <c r="I193" s="156">
        <f t="shared" ref="I193:O193" si="31">SUM(I96)</f>
        <v>956000</v>
      </c>
      <c r="J193" s="21">
        <f t="shared" si="31"/>
        <v>50000</v>
      </c>
      <c r="K193" s="21">
        <f t="shared" si="31"/>
        <v>200000</v>
      </c>
      <c r="L193" s="21">
        <f t="shared" si="31"/>
        <v>2000000</v>
      </c>
      <c r="M193" s="21">
        <f t="shared" si="31"/>
        <v>1000000</v>
      </c>
      <c r="N193" s="21">
        <f t="shared" si="31"/>
        <v>500000</v>
      </c>
      <c r="O193" s="63">
        <f t="shared" si="31"/>
        <v>75000</v>
      </c>
    </row>
    <row r="194" spans="1:16" x14ac:dyDescent="0.25">
      <c r="B194" s="71" t="s">
        <v>21</v>
      </c>
      <c r="C194" s="211"/>
      <c r="D194" s="211"/>
      <c r="E194" s="73"/>
      <c r="F194" s="89">
        <f>SUM(F64+F129+F69)</f>
        <v>285000</v>
      </c>
      <c r="G194" s="65" t="s">
        <v>51</v>
      </c>
      <c r="I194" s="156">
        <f t="shared" ref="I194:O194" si="32">SUM(I103)</f>
        <v>10340</v>
      </c>
      <c r="J194" s="21">
        <f t="shared" si="32"/>
        <v>0</v>
      </c>
      <c r="K194" s="21">
        <f t="shared" si="32"/>
        <v>100000</v>
      </c>
      <c r="L194" s="21">
        <f t="shared" si="32"/>
        <v>0</v>
      </c>
      <c r="M194" s="21">
        <f t="shared" si="32"/>
        <v>0</v>
      </c>
      <c r="N194" s="21">
        <f t="shared" si="32"/>
        <v>0</v>
      </c>
      <c r="O194" s="63">
        <f t="shared" si="32"/>
        <v>0</v>
      </c>
    </row>
    <row r="195" spans="1:16" x14ac:dyDescent="0.25">
      <c r="B195" s="68" t="s">
        <v>308</v>
      </c>
      <c r="C195" s="211"/>
      <c r="D195" s="211"/>
      <c r="E195" s="73"/>
      <c r="F195" s="77">
        <f>+F83</f>
        <v>109000</v>
      </c>
      <c r="G195" s="65" t="s">
        <v>98</v>
      </c>
      <c r="I195" s="156">
        <f t="shared" ref="I195:O195" si="33">SUM(I109)</f>
        <v>704103</v>
      </c>
      <c r="J195" s="21">
        <f t="shared" si="33"/>
        <v>0</v>
      </c>
      <c r="K195" s="21">
        <f t="shared" si="33"/>
        <v>0</v>
      </c>
      <c r="L195" s="21">
        <f t="shared" si="33"/>
        <v>0</v>
      </c>
      <c r="M195" s="21">
        <f t="shared" si="33"/>
        <v>0</v>
      </c>
      <c r="N195" s="21">
        <f t="shared" si="33"/>
        <v>0</v>
      </c>
      <c r="O195" s="63">
        <f t="shared" si="33"/>
        <v>0</v>
      </c>
    </row>
    <row r="196" spans="1:16" x14ac:dyDescent="0.25">
      <c r="B196" s="72" t="s">
        <v>22</v>
      </c>
      <c r="C196" s="211"/>
      <c r="D196" s="211"/>
      <c r="E196" s="73"/>
      <c r="F196" s="74">
        <f>SUM(F128)</f>
        <v>700000</v>
      </c>
      <c r="G196" s="65" t="s">
        <v>30</v>
      </c>
      <c r="I196" s="156">
        <f t="shared" ref="I196:O196" si="34">SUM(I113)</f>
        <v>500000</v>
      </c>
      <c r="J196" s="21">
        <f t="shared" si="34"/>
        <v>200000</v>
      </c>
      <c r="K196" s="21">
        <f t="shared" si="34"/>
        <v>0</v>
      </c>
      <c r="L196" s="21">
        <f t="shared" si="34"/>
        <v>0</v>
      </c>
      <c r="M196" s="21">
        <f t="shared" si="34"/>
        <v>0</v>
      </c>
      <c r="N196" s="21">
        <f t="shared" si="34"/>
        <v>0</v>
      </c>
      <c r="O196" s="63">
        <f t="shared" si="34"/>
        <v>0</v>
      </c>
    </row>
    <row r="197" spans="1:16" x14ac:dyDescent="0.25">
      <c r="B197" s="72" t="s">
        <v>23</v>
      </c>
      <c r="C197" s="211"/>
      <c r="D197" s="211"/>
      <c r="E197" s="73"/>
      <c r="F197" s="74">
        <v>0</v>
      </c>
      <c r="G197" s="65" t="s">
        <v>99</v>
      </c>
      <c r="I197" s="156">
        <f t="shared" ref="I197:O197" si="35">SUM(I122)</f>
        <v>36000</v>
      </c>
      <c r="J197" s="21">
        <f t="shared" si="35"/>
        <v>13700</v>
      </c>
      <c r="K197" s="21">
        <f t="shared" si="35"/>
        <v>14400</v>
      </c>
      <c r="L197" s="21">
        <f t="shared" si="35"/>
        <v>30000</v>
      </c>
      <c r="M197" s="21">
        <f t="shared" si="35"/>
        <v>40000</v>
      </c>
      <c r="N197" s="21">
        <f t="shared" si="35"/>
        <v>61000</v>
      </c>
      <c r="O197" s="63">
        <f t="shared" si="35"/>
        <v>35000</v>
      </c>
    </row>
    <row r="198" spans="1:16" x14ac:dyDescent="0.25">
      <c r="B198" s="67" t="s">
        <v>73</v>
      </c>
      <c r="C198" s="212"/>
      <c r="D198" s="212"/>
      <c r="E198" s="81"/>
      <c r="F198" s="82">
        <f>+F175</f>
        <v>1553700</v>
      </c>
      <c r="G198" s="65" t="s">
        <v>25</v>
      </c>
      <c r="I198" s="156">
        <f t="shared" ref="I198:O198" si="36">SUM(I139)</f>
        <v>1740000</v>
      </c>
      <c r="J198" s="21">
        <f t="shared" si="36"/>
        <v>6270210</v>
      </c>
      <c r="K198" s="21">
        <f t="shared" si="36"/>
        <v>2419125</v>
      </c>
      <c r="L198" s="21">
        <f t="shared" si="36"/>
        <v>7366072</v>
      </c>
      <c r="M198" s="21">
        <f t="shared" si="36"/>
        <v>1725000</v>
      </c>
      <c r="N198" s="21">
        <f t="shared" si="36"/>
        <v>320000</v>
      </c>
      <c r="O198" s="63">
        <f t="shared" si="36"/>
        <v>405000</v>
      </c>
    </row>
    <row r="199" spans="1:16" x14ac:dyDescent="0.25">
      <c r="B199" s="72" t="s">
        <v>223</v>
      </c>
      <c r="C199" s="211"/>
      <c r="D199" s="211"/>
      <c r="E199" s="73"/>
      <c r="F199" s="74">
        <f>+F20+F160+F36</f>
        <v>60600</v>
      </c>
      <c r="G199" s="65" t="s">
        <v>196</v>
      </c>
      <c r="I199" s="156">
        <f t="shared" ref="I199:O199" si="37">SUM(I150+I156)</f>
        <v>546500</v>
      </c>
      <c r="J199" s="21">
        <f t="shared" si="37"/>
        <v>80000</v>
      </c>
      <c r="K199" s="21">
        <f t="shared" si="37"/>
        <v>125000</v>
      </c>
      <c r="L199" s="21">
        <f t="shared" si="37"/>
        <v>144500</v>
      </c>
      <c r="M199" s="21">
        <f t="shared" si="37"/>
        <v>125000</v>
      </c>
      <c r="N199" s="21">
        <f t="shared" si="37"/>
        <v>0</v>
      </c>
      <c r="O199" s="63">
        <f t="shared" si="37"/>
        <v>0</v>
      </c>
    </row>
    <row r="200" spans="1:16" x14ac:dyDescent="0.25">
      <c r="B200" s="70" t="s">
        <v>222</v>
      </c>
      <c r="C200" s="211"/>
      <c r="D200" s="211"/>
      <c r="E200" s="73"/>
      <c r="F200" s="90">
        <f>+F154</f>
        <v>40000</v>
      </c>
      <c r="G200" s="65" t="s">
        <v>60</v>
      </c>
      <c r="I200" s="156">
        <f t="shared" ref="I200:O200" si="38">SUM(I164)</f>
        <v>22450000</v>
      </c>
      <c r="J200" s="21">
        <f t="shared" si="38"/>
        <v>0</v>
      </c>
      <c r="K200" s="21">
        <f t="shared" si="38"/>
        <v>0</v>
      </c>
      <c r="L200" s="21">
        <f t="shared" si="38"/>
        <v>0</v>
      </c>
      <c r="M200" s="21">
        <f t="shared" si="38"/>
        <v>840000</v>
      </c>
      <c r="N200" s="21">
        <f t="shared" si="38"/>
        <v>12860000</v>
      </c>
      <c r="O200" s="63">
        <f t="shared" si="38"/>
        <v>0</v>
      </c>
    </row>
    <row r="201" spans="1:16" ht="15.75" thickBot="1" x14ac:dyDescent="0.3">
      <c r="B201" s="83" t="s">
        <v>72</v>
      </c>
      <c r="C201" s="213"/>
      <c r="D201" s="213"/>
      <c r="E201" s="84"/>
      <c r="F201" s="85">
        <f>SUM(F187:F200)</f>
        <v>36568618</v>
      </c>
      <c r="G201" s="65" t="s">
        <v>39</v>
      </c>
      <c r="I201" s="156">
        <f t="shared" ref="I201:O201" si="39">SUM(I175)</f>
        <v>1303700</v>
      </c>
      <c r="J201" s="21">
        <f t="shared" si="39"/>
        <v>0</v>
      </c>
      <c r="K201" s="21">
        <f t="shared" si="39"/>
        <v>0</v>
      </c>
      <c r="L201" s="21">
        <f t="shared" si="39"/>
        <v>1825000</v>
      </c>
      <c r="M201" s="21">
        <f t="shared" si="39"/>
        <v>1250000</v>
      </c>
      <c r="N201" s="21">
        <f t="shared" si="39"/>
        <v>3175000</v>
      </c>
      <c r="O201" s="63">
        <f t="shared" si="39"/>
        <v>1750000</v>
      </c>
      <c r="P201" t="s">
        <v>139</v>
      </c>
    </row>
    <row r="202" spans="1:16" ht="15.75" thickBot="1" x14ac:dyDescent="0.3">
      <c r="B202" s="72"/>
      <c r="C202" s="211"/>
      <c r="D202" s="211"/>
      <c r="E202" s="73"/>
      <c r="F202" s="86">
        <f>+F182-F201</f>
        <v>0</v>
      </c>
      <c r="G202" s="96" t="s">
        <v>100</v>
      </c>
      <c r="H202" s="45"/>
      <c r="I202" s="157">
        <f>SUM(I187:I201)</f>
        <v>37159721</v>
      </c>
      <c r="J202" s="45">
        <f t="shared" ref="J202:O202" si="40">SUM(J187:J201)</f>
        <v>8558410</v>
      </c>
      <c r="K202" s="45">
        <f t="shared" si="40"/>
        <v>4439025</v>
      </c>
      <c r="L202" s="45">
        <f t="shared" si="40"/>
        <v>13396572</v>
      </c>
      <c r="M202" s="45">
        <f t="shared" si="40"/>
        <v>5880375</v>
      </c>
      <c r="N202" s="45">
        <f t="shared" si="40"/>
        <v>17406000</v>
      </c>
      <c r="O202" s="97">
        <f t="shared" si="40"/>
        <v>2899145</v>
      </c>
      <c r="P202" s="221">
        <f>SUM(I202:O202)</f>
        <v>89739248</v>
      </c>
    </row>
    <row r="203" spans="1:16" ht="15.75" thickBot="1" x14ac:dyDescent="0.3">
      <c r="A203" t="s">
        <v>34</v>
      </c>
      <c r="B203" s="3" t="s">
        <v>193</v>
      </c>
      <c r="F203" s="59"/>
      <c r="G203" s="21"/>
      <c r="I203" s="21">
        <f>+I176-I202</f>
        <v>0</v>
      </c>
      <c r="J203" s="21"/>
      <c r="K203" s="21"/>
      <c r="L203" s="21"/>
      <c r="M203" s="21"/>
      <c r="N203" s="21"/>
      <c r="O203" s="21"/>
    </row>
    <row r="204" spans="1:16" ht="15.75" thickBot="1" x14ac:dyDescent="0.3">
      <c r="B204" s="3" t="s">
        <v>194</v>
      </c>
      <c r="F204" s="95" t="s">
        <v>192</v>
      </c>
      <c r="G204" s="92"/>
      <c r="H204" s="92"/>
      <c r="I204" s="92"/>
      <c r="J204" s="91">
        <f>SUM(I164)</f>
        <v>22450000</v>
      </c>
      <c r="K204" s="21"/>
      <c r="L204" s="21"/>
      <c r="M204" s="21"/>
      <c r="N204" s="21"/>
      <c r="O204" s="21"/>
    </row>
    <row r="205" spans="1:16" ht="15.75" thickBot="1" x14ac:dyDescent="0.3">
      <c r="B205" s="3" t="s">
        <v>251</v>
      </c>
      <c r="F205" s="59"/>
      <c r="G205" s="21"/>
      <c r="I205" s="21"/>
      <c r="J205" s="21"/>
      <c r="K205" s="21"/>
      <c r="L205" s="21"/>
      <c r="M205" s="21"/>
      <c r="N205" s="21"/>
      <c r="O205" s="21"/>
    </row>
    <row r="206" spans="1:16" ht="15.75" thickBot="1" x14ac:dyDescent="0.3">
      <c r="B206" s="305" t="s">
        <v>252</v>
      </c>
      <c r="C206" s="306"/>
      <c r="D206" s="307">
        <v>3576156</v>
      </c>
      <c r="E206" s="87" t="s">
        <v>282</v>
      </c>
      <c r="F206" s="284"/>
      <c r="G206" s="21"/>
      <c r="I206" s="21"/>
      <c r="J206" s="21"/>
      <c r="K206" s="21"/>
      <c r="L206" s="21"/>
      <c r="M206" s="21"/>
      <c r="N206" s="21"/>
      <c r="O206" s="21"/>
    </row>
    <row r="207" spans="1:16" x14ac:dyDescent="0.25">
      <c r="B207" s="308" t="s">
        <v>129</v>
      </c>
      <c r="C207" s="207"/>
      <c r="D207" s="309">
        <f>+F189</f>
        <v>1581000</v>
      </c>
      <c r="E207" s="291" t="s">
        <v>253</v>
      </c>
      <c r="F207" s="292" t="s">
        <v>305</v>
      </c>
      <c r="G207" s="21"/>
      <c r="I207" s="21"/>
      <c r="J207" s="21"/>
      <c r="K207" s="21"/>
      <c r="L207" s="21"/>
      <c r="M207" s="21"/>
      <c r="N207" s="21"/>
      <c r="O207" s="21"/>
    </row>
    <row r="208" spans="1:16" x14ac:dyDescent="0.25">
      <c r="B208" s="308" t="s">
        <v>140</v>
      </c>
      <c r="C208" s="207"/>
      <c r="D208" s="309">
        <v>225000</v>
      </c>
      <c r="E208" s="293" t="s">
        <v>265</v>
      </c>
      <c r="F208" s="294">
        <v>1083854.28</v>
      </c>
      <c r="G208" s="21"/>
      <c r="I208" s="21"/>
      <c r="J208" s="21"/>
      <c r="K208" s="21"/>
      <c r="L208" s="21"/>
      <c r="M208" s="21"/>
      <c r="N208" s="21"/>
      <c r="O208" s="21"/>
    </row>
    <row r="209" spans="2:15" x14ac:dyDescent="0.25">
      <c r="B209" s="308" t="s">
        <v>142</v>
      </c>
      <c r="C209" s="207"/>
      <c r="D209" s="309">
        <v>500000</v>
      </c>
      <c r="E209" s="293" t="s">
        <v>254</v>
      </c>
      <c r="F209" s="294">
        <v>346387.4</v>
      </c>
      <c r="G209" s="21"/>
      <c r="I209" s="21"/>
      <c r="J209" s="21"/>
      <c r="K209" s="21"/>
      <c r="L209" s="21"/>
      <c r="M209" s="21"/>
      <c r="N209" s="21"/>
      <c r="O209" s="21"/>
    </row>
    <row r="210" spans="2:15" x14ac:dyDescent="0.25">
      <c r="B210" s="308" t="s">
        <v>141</v>
      </c>
      <c r="C210" s="207"/>
      <c r="D210" s="309">
        <v>250000</v>
      </c>
      <c r="E210" s="326" t="s">
        <v>255</v>
      </c>
      <c r="F210" s="327">
        <v>561214.48</v>
      </c>
      <c r="G210" s="21"/>
      <c r="I210" s="21"/>
      <c r="J210" s="21"/>
      <c r="K210" s="21"/>
      <c r="L210" s="21"/>
      <c r="M210" s="21"/>
      <c r="N210" s="21"/>
      <c r="O210" s="21"/>
    </row>
    <row r="211" spans="2:15" ht="15.75" thickBot="1" x14ac:dyDescent="0.3">
      <c r="B211" s="308" t="s">
        <v>314</v>
      </c>
      <c r="C211" s="207"/>
      <c r="D211" s="309">
        <v>125000</v>
      </c>
      <c r="E211" s="295" t="s">
        <v>256</v>
      </c>
      <c r="F211" s="296">
        <v>741352.87</v>
      </c>
      <c r="G211" s="21"/>
      <c r="I211" s="21"/>
      <c r="J211" s="21"/>
      <c r="K211" s="21"/>
      <c r="L211" s="21"/>
      <c r="M211" s="21"/>
      <c r="N211" s="21"/>
      <c r="O211" s="21"/>
    </row>
    <row r="212" spans="2:15" ht="15.75" thickBot="1" x14ac:dyDescent="0.3">
      <c r="B212" s="308" t="s">
        <v>299</v>
      </c>
      <c r="C212" s="207"/>
      <c r="D212" s="309">
        <v>800000</v>
      </c>
      <c r="E212" s="297" t="s">
        <v>100</v>
      </c>
      <c r="F212" s="298">
        <f>SUM(F208:F211)</f>
        <v>2732809.0300000003</v>
      </c>
      <c r="G212" s="21"/>
      <c r="I212" s="21"/>
      <c r="J212" s="21"/>
      <c r="K212" s="21"/>
      <c r="L212" s="21"/>
      <c r="M212" s="21"/>
      <c r="N212" s="21"/>
      <c r="O212" s="21"/>
    </row>
    <row r="213" spans="2:15" x14ac:dyDescent="0.25">
      <c r="B213" s="308" t="s">
        <v>130</v>
      </c>
      <c r="C213" s="207"/>
      <c r="D213" s="309">
        <v>25000</v>
      </c>
      <c r="E213" s="299" t="s">
        <v>257</v>
      </c>
      <c r="F213" s="300" t="s">
        <v>258</v>
      </c>
      <c r="G213" s="21"/>
      <c r="I213" s="21"/>
      <c r="J213" s="21"/>
      <c r="K213" s="21"/>
      <c r="L213" s="21"/>
      <c r="M213" s="21"/>
      <c r="N213" s="21"/>
      <c r="O213" s="21"/>
    </row>
    <row r="214" spans="2:15" x14ac:dyDescent="0.25">
      <c r="B214" s="308" t="s">
        <v>131</v>
      </c>
      <c r="C214" s="207"/>
      <c r="D214" s="309">
        <v>20000</v>
      </c>
      <c r="E214" s="301" t="s">
        <v>265</v>
      </c>
      <c r="F214" s="302">
        <f>+I147+I107+I87+I37</f>
        <v>685500</v>
      </c>
      <c r="G214" s="21"/>
      <c r="I214" s="21"/>
      <c r="J214" s="21"/>
      <c r="K214" s="21"/>
      <c r="L214" s="21"/>
      <c r="M214" s="21"/>
      <c r="N214" s="21"/>
      <c r="O214" s="21"/>
    </row>
    <row r="215" spans="2:15" x14ac:dyDescent="0.25">
      <c r="B215" s="308" t="s">
        <v>132</v>
      </c>
      <c r="C215" s="207"/>
      <c r="D215" s="309">
        <v>3000</v>
      </c>
      <c r="E215" s="301" t="s">
        <v>254</v>
      </c>
      <c r="F215" s="302">
        <f>SUM(I105+I30+I28)</f>
        <v>1169000</v>
      </c>
      <c r="G215" s="21"/>
      <c r="I215" s="21"/>
      <c r="J215" s="21"/>
      <c r="K215" s="21"/>
      <c r="L215" s="21"/>
      <c r="M215" s="21"/>
      <c r="N215" s="21"/>
      <c r="O215" s="21"/>
    </row>
    <row r="216" spans="2:15" x14ac:dyDescent="0.25">
      <c r="B216" s="310" t="s">
        <v>135</v>
      </c>
      <c r="C216" s="28"/>
      <c r="D216" s="311">
        <v>25000</v>
      </c>
      <c r="E216" s="328" t="s">
        <v>255</v>
      </c>
      <c r="F216" s="329">
        <f>+I153+I102+I100+I43+I23+I14+I6</f>
        <v>461868</v>
      </c>
      <c r="G216" s="21"/>
      <c r="I216" s="21"/>
      <c r="J216" s="21"/>
      <c r="K216" s="21"/>
      <c r="L216" s="21"/>
      <c r="M216" s="21"/>
      <c r="N216" s="21"/>
      <c r="O216" s="21"/>
    </row>
    <row r="217" spans="2:15" ht="15.75" thickBot="1" x14ac:dyDescent="0.3">
      <c r="B217" s="312" t="s">
        <v>138</v>
      </c>
      <c r="C217" s="313"/>
      <c r="D217" s="314">
        <v>20000</v>
      </c>
      <c r="E217" s="301" t="s">
        <v>256</v>
      </c>
      <c r="F217" s="302">
        <f>+I181+I180+I179+I111</f>
        <v>1210000</v>
      </c>
      <c r="G217" s="21"/>
      <c r="I217" s="21"/>
      <c r="J217" s="21"/>
      <c r="K217" s="21"/>
      <c r="L217" s="21"/>
      <c r="M217" s="21"/>
      <c r="N217" s="21"/>
      <c r="O217" s="21"/>
    </row>
    <row r="218" spans="2:15" ht="15.75" thickBot="1" x14ac:dyDescent="0.3">
      <c r="B218" s="308" t="s">
        <v>133</v>
      </c>
      <c r="C218" s="207"/>
      <c r="D218" s="315">
        <f>+D206-(D207+D208+D209+D210+D211+D212+D213+D214+D215+D216+D217)</f>
        <v>2156</v>
      </c>
      <c r="E218" s="303" t="s">
        <v>100</v>
      </c>
      <c r="F218" s="304">
        <f>SUM(F214:F217)</f>
        <v>3526368</v>
      </c>
      <c r="G218" s="21"/>
      <c r="I218" s="21"/>
      <c r="J218" s="21"/>
      <c r="K218" s="21"/>
      <c r="L218" s="21"/>
      <c r="M218" s="21"/>
      <c r="N218" s="21"/>
      <c r="O218" s="21"/>
    </row>
    <row r="219" spans="2:15" ht="15.75" thickBot="1" x14ac:dyDescent="0.3">
      <c r="B219" s="316" t="s">
        <v>136</v>
      </c>
      <c r="C219" s="317"/>
      <c r="D219" s="318">
        <f>(D207+D208+D209+D210+D211+D212+D213+D214+D215+D216+D217)</f>
        <v>3574000</v>
      </c>
      <c r="E219" s="290" t="s">
        <v>2</v>
      </c>
      <c r="F219" s="285" t="s">
        <v>301</v>
      </c>
      <c r="G219" s="21" t="s">
        <v>303</v>
      </c>
      <c r="I219" s="21"/>
      <c r="J219" s="21"/>
      <c r="K219" s="21"/>
      <c r="L219" s="21"/>
      <c r="M219" s="21"/>
      <c r="N219" s="21"/>
      <c r="O219" s="21"/>
    </row>
    <row r="220" spans="2:15" x14ac:dyDescent="0.25">
      <c r="E220" s="286" t="s">
        <v>265</v>
      </c>
      <c r="F220" s="287">
        <f>SUM(F147+F146+F107+F87+F37+F31+F105)</f>
        <v>1060500</v>
      </c>
      <c r="G220" s="21">
        <f>+F208-F220</f>
        <v>23354.280000000028</v>
      </c>
      <c r="I220" s="21"/>
      <c r="J220" s="21"/>
      <c r="K220" s="21"/>
      <c r="L220" s="21"/>
      <c r="M220" s="21"/>
      <c r="N220" s="21"/>
      <c r="O220" s="21"/>
    </row>
    <row r="221" spans="2:15" x14ac:dyDescent="0.25">
      <c r="E221" s="286" t="s">
        <v>254</v>
      </c>
      <c r="F221" s="287">
        <f>SUM(F30+F28)</f>
        <v>344000</v>
      </c>
      <c r="G221" s="21">
        <f>+F209-F221</f>
        <v>2387.4000000000233</v>
      </c>
      <c r="I221" s="21"/>
      <c r="J221" s="21"/>
      <c r="K221" s="21"/>
      <c r="L221" s="21"/>
      <c r="M221" s="21"/>
      <c r="N221" s="21"/>
      <c r="O221" s="21"/>
    </row>
    <row r="222" spans="2:15" x14ac:dyDescent="0.25">
      <c r="B222" s="93" t="s">
        <v>266</v>
      </c>
      <c r="D222" s="238">
        <f>+F212-F218</f>
        <v>-793558.96999999974</v>
      </c>
      <c r="E222" s="286" t="s">
        <v>255</v>
      </c>
      <c r="F222" s="287">
        <f>SUM(F153+F102+F100+F43+F23+F14+F6)</f>
        <v>461868</v>
      </c>
      <c r="G222" s="44">
        <f>+F210-F222</f>
        <v>99346.479999999981</v>
      </c>
    </row>
    <row r="223" spans="2:15" ht="15.75" thickBot="1" x14ac:dyDescent="0.3">
      <c r="B223" s="334" t="s">
        <v>302</v>
      </c>
      <c r="D223" s="238">
        <f>+F212-F224</f>
        <v>126441.03000000026</v>
      </c>
      <c r="E223" s="286" t="s">
        <v>256</v>
      </c>
      <c r="F223" s="287">
        <f>SUM(F181+F180+F179+F111)</f>
        <v>740000</v>
      </c>
      <c r="G223" s="44">
        <f>+F211-F223</f>
        <v>1352.8699999999953</v>
      </c>
    </row>
    <row r="224" spans="2:15" ht="15.75" thickBot="1" x14ac:dyDescent="0.3">
      <c r="B224" t="s">
        <v>300</v>
      </c>
      <c r="E224" s="288" t="s">
        <v>100</v>
      </c>
      <c r="F224" s="289">
        <f>SUM(F220:F223)</f>
        <v>2606368</v>
      </c>
    </row>
  </sheetData>
  <printOptions gridLines="1"/>
  <pageMargins left="0.7" right="0.7" top="0.75" bottom="0.75" header="0.3" footer="0.3"/>
  <pageSetup paperSize="17" scale="75" orientation="landscape" r:id="rId1"/>
  <headerFooter>
    <oddFooter>&amp;L&amp;D&amp;C&amp;P&amp;R&amp;T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Clark</dc:creator>
  <cp:lastModifiedBy>Sandy Robinson</cp:lastModifiedBy>
  <cp:lastPrinted>2017-11-09T15:51:24Z</cp:lastPrinted>
  <dcterms:created xsi:type="dcterms:W3CDTF">2014-09-30T16:30:59Z</dcterms:created>
  <dcterms:modified xsi:type="dcterms:W3CDTF">2017-11-09T17:38:02Z</dcterms:modified>
</cp:coreProperties>
</file>