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4985" windowHeight="7995"/>
  </bookViews>
  <sheets>
    <sheet name="DO" sheetId="4" r:id="rId1"/>
    <sheet name="TN" sheetId="8" r:id="rId2"/>
    <sheet name="Chl A" sheetId="9" r:id="rId3"/>
    <sheet name="Sheet1" sheetId="1" r:id="rId4"/>
  </sheets>
  <calcPr calcId="125725"/>
</workbook>
</file>

<file path=xl/calcChain.xml><?xml version="1.0" encoding="utf-8"?>
<calcChain xmlns="http://schemas.openxmlformats.org/spreadsheetml/2006/main">
  <c r="AL32" i="1"/>
  <c r="AL33"/>
  <c r="AD32"/>
  <c r="AD33"/>
  <c r="L33"/>
  <c r="L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AL26"/>
  <c r="AL27"/>
  <c r="AL28"/>
  <c r="AL29"/>
  <c r="AM31"/>
  <c r="AL30"/>
  <c r="AL31"/>
  <c r="AJ26"/>
  <c r="AK31"/>
  <c r="AJ27"/>
  <c r="AJ28"/>
  <c r="AJ29"/>
  <c r="AJ30"/>
  <c r="AJ31"/>
  <c r="AE31"/>
  <c r="Z31"/>
  <c r="X31"/>
  <c r="V31"/>
  <c r="N31"/>
  <c r="I31"/>
  <c r="X30"/>
  <c r="V30"/>
  <c r="X29"/>
  <c r="V29"/>
  <c r="X28"/>
  <c r="V28"/>
  <c r="X27"/>
  <c r="V27"/>
  <c r="X26"/>
  <c r="V26"/>
  <c r="AL20"/>
  <c r="AM25"/>
  <c r="AL21"/>
  <c r="AL22"/>
  <c r="AL23"/>
  <c r="AL24"/>
  <c r="AL25"/>
  <c r="AK25"/>
  <c r="AD25"/>
  <c r="AE25"/>
  <c r="Z25"/>
  <c r="X25"/>
  <c r="V25"/>
  <c r="N25"/>
  <c r="I25"/>
  <c r="X24"/>
  <c r="V24"/>
  <c r="X23"/>
  <c r="V23"/>
  <c r="X22"/>
  <c r="V22"/>
  <c r="X21"/>
  <c r="V21"/>
  <c r="X20"/>
  <c r="V20"/>
  <c r="AL14"/>
  <c r="AM19"/>
  <c r="AL15"/>
  <c r="AL16"/>
  <c r="AL17"/>
  <c r="AL18"/>
  <c r="AL19"/>
  <c r="AK19"/>
  <c r="AE19"/>
  <c r="Z19"/>
  <c r="X19"/>
  <c r="V19"/>
  <c r="N19"/>
  <c r="I19"/>
  <c r="X18"/>
  <c r="V18"/>
  <c r="X17"/>
  <c r="V17"/>
  <c r="X16"/>
  <c r="V16"/>
  <c r="X15"/>
  <c r="V15"/>
  <c r="X14"/>
  <c r="V14"/>
  <c r="AL9"/>
  <c r="AM13"/>
  <c r="AL10"/>
  <c r="AL11"/>
  <c r="AL12"/>
  <c r="AL13"/>
  <c r="AK13"/>
  <c r="AD12"/>
  <c r="AD13"/>
  <c r="AE13"/>
  <c r="Z13"/>
  <c r="X13"/>
  <c r="V13"/>
  <c r="N13"/>
  <c r="I13"/>
  <c r="X12"/>
  <c r="V12"/>
  <c r="X11"/>
  <c r="V11"/>
  <c r="X10"/>
  <c r="V10"/>
  <c r="X9"/>
  <c r="V9"/>
  <c r="AL5"/>
  <c r="AL6"/>
  <c r="AM8"/>
  <c r="AL7"/>
  <c r="AL8"/>
  <c r="AK8"/>
  <c r="AE8"/>
  <c r="Z8"/>
  <c r="X8"/>
  <c r="V8"/>
  <c r="N8"/>
  <c r="I8"/>
  <c r="X7"/>
  <c r="V7"/>
  <c r="X6"/>
  <c r="V6"/>
  <c r="X5"/>
  <c r="V5"/>
</calcChain>
</file>

<file path=xl/sharedStrings.xml><?xml version="1.0" encoding="utf-8"?>
<sst xmlns="http://schemas.openxmlformats.org/spreadsheetml/2006/main" count="150" uniqueCount="59">
  <si>
    <t>Herring River - W. Reservoir</t>
  </si>
  <si>
    <t>Total</t>
  </si>
  <si>
    <t>Measurement</t>
  </si>
  <si>
    <t>Wind</t>
  </si>
  <si>
    <t>Water</t>
  </si>
  <si>
    <t>Salinity</t>
  </si>
  <si>
    <t>Chl-a</t>
  </si>
  <si>
    <t>Phaeo</t>
  </si>
  <si>
    <t>Station No.</t>
  </si>
  <si>
    <t>Depth ID</t>
  </si>
  <si>
    <t>Alternate Name</t>
  </si>
  <si>
    <t>Time</t>
  </si>
  <si>
    <t>Depth (m)</t>
  </si>
  <si>
    <t>Mean</t>
  </si>
  <si>
    <t>Temp C</t>
  </si>
  <si>
    <t>D.O. mg/L</t>
  </si>
  <si>
    <t>% D.O.</t>
  </si>
  <si>
    <t>Weather</t>
  </si>
  <si>
    <t>Beaufort</t>
  </si>
  <si>
    <t>Direction</t>
  </si>
  <si>
    <t xml:space="preserve"> Condition</t>
  </si>
  <si>
    <t>(ppt)</t>
  </si>
  <si>
    <r>
      <t>uM PO</t>
    </r>
    <r>
      <rPr>
        <b/>
        <u/>
        <vertAlign val="subscript"/>
        <sz val="10"/>
        <rFont val="Arial"/>
        <family val="2"/>
      </rPr>
      <t>4</t>
    </r>
    <r>
      <rPr>
        <b/>
        <u/>
        <vertAlign val="superscript"/>
        <sz val="10"/>
        <rFont val="Arial"/>
        <family val="2"/>
      </rPr>
      <t>3-</t>
    </r>
  </si>
  <si>
    <r>
      <t>uM NH</t>
    </r>
    <r>
      <rPr>
        <b/>
        <u/>
        <vertAlign val="subscript"/>
        <sz val="10"/>
        <rFont val="Arial"/>
        <family val="2"/>
      </rPr>
      <t>4</t>
    </r>
    <r>
      <rPr>
        <b/>
        <u/>
        <vertAlign val="superscript"/>
        <sz val="10"/>
        <rFont val="Arial"/>
        <family val="2"/>
      </rPr>
      <t>+</t>
    </r>
  </si>
  <si>
    <t>mg/L NH4</t>
  </si>
  <si>
    <r>
      <t>uM NO</t>
    </r>
    <r>
      <rPr>
        <b/>
        <u/>
        <vertAlign val="subscript"/>
        <sz val="10"/>
        <rFont val="Arial"/>
        <family val="2"/>
      </rPr>
      <t>x</t>
    </r>
  </si>
  <si>
    <t>mg/L NO3</t>
  </si>
  <si>
    <t>uM DIN</t>
  </si>
  <si>
    <t>uM DON</t>
  </si>
  <si>
    <t>ug/L</t>
  </si>
  <si>
    <t>Chl A</t>
  </si>
  <si>
    <t>Ratio</t>
  </si>
  <si>
    <t>POC (uM)</t>
  </si>
  <si>
    <t>PON (uM)</t>
  </si>
  <si>
    <t>TON (uM)</t>
  </si>
  <si>
    <t>TON (mg/L)</t>
  </si>
  <si>
    <t>TN</t>
  </si>
  <si>
    <t>C/N Ratio</t>
  </si>
  <si>
    <t>M</t>
  </si>
  <si>
    <t>Overcast</t>
  </si>
  <si>
    <t xml:space="preserve">Clear   </t>
  </si>
  <si>
    <t>Clear</t>
  </si>
  <si>
    <t>N</t>
  </si>
  <si>
    <t>11 to 16</t>
  </si>
  <si>
    <t>Cloudy</t>
  </si>
  <si>
    <t>Cloudy, maybe pollen, heavy algae bloom</t>
  </si>
  <si>
    <t>Cloudy, algae &amp; plants</t>
  </si>
  <si>
    <t>Drizzle</t>
  </si>
  <si>
    <t>SW</t>
  </si>
  <si>
    <t>Muddy</t>
  </si>
  <si>
    <t>Partly Cloudy</t>
  </si>
  <si>
    <t>Partly cloudy</t>
  </si>
  <si>
    <t>Fog, haze</t>
  </si>
  <si>
    <t>E</t>
  </si>
  <si>
    <t>S</t>
  </si>
  <si>
    <t>Cloudy, algae/plants</t>
  </si>
  <si>
    <t>Secchi Depth (m)</t>
  </si>
  <si>
    <t>Station Depth (m)</t>
  </si>
  <si>
    <t>Date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</si>
</sst>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m/d/yy;@"/>
  </numFmts>
  <fonts count="8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u/>
      <vertAlign val="subscript"/>
      <sz val="10"/>
      <name val="Arial"/>
      <family val="2"/>
    </font>
    <font>
      <b/>
      <u/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49" fontId="0" fillId="0" borderId="0" xfId="0" applyNumberFormat="1" applyFill="1" applyAlignment="1" applyProtection="1">
      <alignment horizontal="center"/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Herring River W. Reservoir
 Dissolved Oxygen</a:t>
            </a:r>
          </a:p>
        </c:rich>
      </c:tx>
      <c:layout>
        <c:manualLayout>
          <c:xMode val="edge"/>
          <c:yMode val="edge"/>
          <c:x val="0.38401775804661487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570477247502775E-2"/>
          <c:y val="0.15660685154975529"/>
          <c:w val="0.876803551609323"/>
          <c:h val="0.77650897226753668"/>
        </c:manualLayout>
      </c:layout>
      <c:scatterChart>
        <c:scatterStyle val="lineMarker"/>
        <c:ser>
          <c:idx val="0"/>
          <c:order val="0"/>
          <c:tx>
            <c:strRef>
              <c:f>Sheet1!$L$4</c:f>
              <c:strCache>
                <c:ptCount val="1"/>
                <c:pt idx="0">
                  <c:v>D.O. mg/L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Sheet1!$D$5:$D$31</c:f>
              <c:numCache>
                <c:formatCode>m/d/yy;@</c:formatCode>
                <c:ptCount val="27"/>
                <c:pt idx="0">
                  <c:v>37097</c:v>
                </c:pt>
                <c:pt idx="1">
                  <c:v>37112</c:v>
                </c:pt>
                <c:pt idx="2">
                  <c:v>37126</c:v>
                </c:pt>
                <c:pt idx="3">
                  <c:v>37140</c:v>
                </c:pt>
                <c:pt idx="4">
                  <c:v>37419</c:v>
                </c:pt>
                <c:pt idx="5">
                  <c:v>37448</c:v>
                </c:pt>
                <c:pt idx="6">
                  <c:v>37462</c:v>
                </c:pt>
                <c:pt idx="7">
                  <c:v>37481</c:v>
                </c:pt>
                <c:pt idx="8">
                  <c:v>37525</c:v>
                </c:pt>
                <c:pt idx="9">
                  <c:v>37789</c:v>
                </c:pt>
                <c:pt idx="10">
                  <c:v>37805</c:v>
                </c:pt>
                <c:pt idx="11">
                  <c:v>37819</c:v>
                </c:pt>
                <c:pt idx="12">
                  <c:v>37838</c:v>
                </c:pt>
                <c:pt idx="13">
                  <c:v>37852</c:v>
                </c:pt>
                <c:pt idx="14">
                  <c:v>37867</c:v>
                </c:pt>
                <c:pt idx="15">
                  <c:v>38161</c:v>
                </c:pt>
                <c:pt idx="16">
                  <c:v>38175</c:v>
                </c:pt>
                <c:pt idx="17">
                  <c:v>38190</c:v>
                </c:pt>
                <c:pt idx="18">
                  <c:v>38204</c:v>
                </c:pt>
                <c:pt idx="19">
                  <c:v>38218</c:v>
                </c:pt>
                <c:pt idx="20">
                  <c:v>38242</c:v>
                </c:pt>
                <c:pt idx="21">
                  <c:v>38517</c:v>
                </c:pt>
                <c:pt idx="22">
                  <c:v>38546</c:v>
                </c:pt>
                <c:pt idx="23">
                  <c:v>38559</c:v>
                </c:pt>
                <c:pt idx="24">
                  <c:v>38574</c:v>
                </c:pt>
                <c:pt idx="25">
                  <c:v>38588</c:v>
                </c:pt>
                <c:pt idx="26">
                  <c:v>38603</c:v>
                </c:pt>
              </c:numCache>
            </c:numRef>
          </c:xVal>
          <c:yVal>
            <c:numRef>
              <c:f>Sheet1!$L$5:$L$31</c:f>
              <c:numCache>
                <c:formatCode>0.00</c:formatCode>
                <c:ptCount val="27"/>
                <c:pt idx="0">
                  <c:v>5.4</c:v>
                </c:pt>
                <c:pt idx="1">
                  <c:v>7.6</c:v>
                </c:pt>
                <c:pt idx="2">
                  <c:v>8.5</c:v>
                </c:pt>
                <c:pt idx="3">
                  <c:v>9.42</c:v>
                </c:pt>
                <c:pt idx="4">
                  <c:v>6.19</c:v>
                </c:pt>
                <c:pt idx="5">
                  <c:v>6.04</c:v>
                </c:pt>
                <c:pt idx="6">
                  <c:v>5.98</c:v>
                </c:pt>
                <c:pt idx="7">
                  <c:v>6.06</c:v>
                </c:pt>
                <c:pt idx="8">
                  <c:v>7.02</c:v>
                </c:pt>
                <c:pt idx="9">
                  <c:v>7.41</c:v>
                </c:pt>
                <c:pt idx="10">
                  <c:v>6.02</c:v>
                </c:pt>
                <c:pt idx="11">
                  <c:v>6.97</c:v>
                </c:pt>
                <c:pt idx="12">
                  <c:v>4.62</c:v>
                </c:pt>
                <c:pt idx="13">
                  <c:v>7.53</c:v>
                </c:pt>
                <c:pt idx="14">
                  <c:v>8.2799999999999994</c:v>
                </c:pt>
                <c:pt idx="15">
                  <c:v>7.94</c:v>
                </c:pt>
                <c:pt idx="16">
                  <c:v>7.42</c:v>
                </c:pt>
                <c:pt idx="17">
                  <c:v>7.69</c:v>
                </c:pt>
                <c:pt idx="18">
                  <c:v>6.56</c:v>
                </c:pt>
                <c:pt idx="19">
                  <c:v>6.91</c:v>
                </c:pt>
                <c:pt idx="20">
                  <c:v>9.09</c:v>
                </c:pt>
                <c:pt idx="21">
                  <c:v>8.27</c:v>
                </c:pt>
                <c:pt idx="22">
                  <c:v>7.38</c:v>
                </c:pt>
                <c:pt idx="23">
                  <c:v>6.69</c:v>
                </c:pt>
                <c:pt idx="24">
                  <c:v>5.3</c:v>
                </c:pt>
                <c:pt idx="25">
                  <c:v>6.85</c:v>
                </c:pt>
                <c:pt idx="26">
                  <c:v>7.72</c:v>
                </c:pt>
              </c:numCache>
            </c:numRef>
          </c:yVal>
        </c:ser>
        <c:axId val="52570752"/>
        <c:axId val="52578176"/>
      </c:scatterChart>
      <c:valAx>
        <c:axId val="52570752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8176"/>
        <c:crosses val="autoZero"/>
        <c:crossBetween val="midCat"/>
      </c:valAx>
      <c:valAx>
        <c:axId val="525781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D.O. (mg/L)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450244698205547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07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Herring River W. Reservoir 
Total Nitrogen</a:t>
            </a:r>
          </a:p>
        </c:rich>
      </c:tx>
      <c:layout>
        <c:manualLayout>
          <c:xMode val="edge"/>
          <c:yMode val="edge"/>
          <c:x val="0.38401775804661487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801331853496109E-2"/>
          <c:y val="0.15660685154975529"/>
          <c:w val="0.88457269700332963"/>
          <c:h val="0.77650897226753668"/>
        </c:manualLayout>
      </c:layout>
      <c:scatterChart>
        <c:scatterStyle val="lineMarker"/>
        <c:ser>
          <c:idx val="0"/>
          <c:order val="0"/>
          <c:tx>
            <c:strRef>
              <c:f>Sheet1!$AL$4</c:f>
              <c:strCache>
                <c:ptCount val="1"/>
                <c:pt idx="0">
                  <c:v>TN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Sheet1!$D$5:$D$31</c:f>
              <c:numCache>
                <c:formatCode>m/d/yy;@</c:formatCode>
                <c:ptCount val="27"/>
                <c:pt idx="0">
                  <c:v>37097</c:v>
                </c:pt>
                <c:pt idx="1">
                  <c:v>37112</c:v>
                </c:pt>
                <c:pt idx="2">
                  <c:v>37126</c:v>
                </c:pt>
                <c:pt idx="3">
                  <c:v>37140</c:v>
                </c:pt>
                <c:pt idx="4">
                  <c:v>37419</c:v>
                </c:pt>
                <c:pt idx="5">
                  <c:v>37448</c:v>
                </c:pt>
                <c:pt idx="6">
                  <c:v>37462</c:v>
                </c:pt>
                <c:pt idx="7">
                  <c:v>37481</c:v>
                </c:pt>
                <c:pt idx="8">
                  <c:v>37525</c:v>
                </c:pt>
                <c:pt idx="9">
                  <c:v>37789</c:v>
                </c:pt>
                <c:pt idx="10">
                  <c:v>37805</c:v>
                </c:pt>
                <c:pt idx="11">
                  <c:v>37819</c:v>
                </c:pt>
                <c:pt idx="12">
                  <c:v>37838</c:v>
                </c:pt>
                <c:pt idx="13">
                  <c:v>37852</c:v>
                </c:pt>
                <c:pt idx="14">
                  <c:v>37867</c:v>
                </c:pt>
                <c:pt idx="15">
                  <c:v>38161</c:v>
                </c:pt>
                <c:pt idx="16">
                  <c:v>38175</c:v>
                </c:pt>
                <c:pt idx="17">
                  <c:v>38190</c:v>
                </c:pt>
                <c:pt idx="18">
                  <c:v>38204</c:v>
                </c:pt>
                <c:pt idx="19">
                  <c:v>38218</c:v>
                </c:pt>
                <c:pt idx="20">
                  <c:v>38242</c:v>
                </c:pt>
                <c:pt idx="21">
                  <c:v>38517</c:v>
                </c:pt>
                <c:pt idx="22">
                  <c:v>38546</c:v>
                </c:pt>
                <c:pt idx="23">
                  <c:v>38559</c:v>
                </c:pt>
                <c:pt idx="24">
                  <c:v>38574</c:v>
                </c:pt>
                <c:pt idx="25">
                  <c:v>38588</c:v>
                </c:pt>
                <c:pt idx="26">
                  <c:v>38603</c:v>
                </c:pt>
              </c:numCache>
            </c:numRef>
          </c:xVal>
          <c:yVal>
            <c:numRef>
              <c:f>Sheet1!$AL$5:$AL$31</c:f>
              <c:numCache>
                <c:formatCode>0.0000</c:formatCode>
                <c:ptCount val="27"/>
                <c:pt idx="0">
                  <c:v>0.65016000000000007</c:v>
                </c:pt>
                <c:pt idx="1">
                  <c:v>0.75964000000000009</c:v>
                </c:pt>
                <c:pt idx="2">
                  <c:v>0.78582000000000007</c:v>
                </c:pt>
                <c:pt idx="3">
                  <c:v>2.8592200000000001</c:v>
                </c:pt>
                <c:pt idx="4">
                  <c:v>1.1195969809046697</c:v>
                </c:pt>
                <c:pt idx="5">
                  <c:v>0.81664523526586386</c:v>
                </c:pt>
                <c:pt idx="6">
                  <c:v>1.6368411876383859</c:v>
                </c:pt>
                <c:pt idx="7">
                  <c:v>2.384375680554657</c:v>
                </c:pt>
                <c:pt idx="8">
                  <c:v>1.2095999909676236</c:v>
                </c:pt>
                <c:pt idx="9">
                  <c:v>0.659142836105301</c:v>
                </c:pt>
                <c:pt idx="10">
                  <c:v>0.90762764869096568</c:v>
                </c:pt>
                <c:pt idx="11">
                  <c:v>1.7775182104249978</c:v>
                </c:pt>
                <c:pt idx="12">
                  <c:v>0.78889271573315678</c:v>
                </c:pt>
                <c:pt idx="13">
                  <c:v>0.99452166994358937</c:v>
                </c:pt>
                <c:pt idx="14">
                  <c:v>0.83165775424648736</c:v>
                </c:pt>
                <c:pt idx="15">
                  <c:v>0.74145724558533155</c:v>
                </c:pt>
                <c:pt idx="16">
                  <c:v>0.60387522712376784</c:v>
                </c:pt>
                <c:pt idx="17">
                  <c:v>0.52712083347900796</c:v>
                </c:pt>
                <c:pt idx="18">
                  <c:v>0.74298076543879199</c:v>
                </c:pt>
                <c:pt idx="19">
                  <c:v>1.3114123097760315</c:v>
                </c:pt>
                <c:pt idx="20">
                  <c:v>1.8150537397682593</c:v>
                </c:pt>
                <c:pt idx="21">
                  <c:v>0.47858974489294276</c:v>
                </c:pt>
                <c:pt idx="22">
                  <c:v>0.7217712473406428</c:v>
                </c:pt>
                <c:pt idx="23">
                  <c:v>0.6639140097178009</c:v>
                </c:pt>
                <c:pt idx="24">
                  <c:v>0.6962878643498529</c:v>
                </c:pt>
                <c:pt idx="25">
                  <c:v>0.58504957821597203</c:v>
                </c:pt>
                <c:pt idx="26">
                  <c:v>0.4970259106682447</c:v>
                </c:pt>
              </c:numCache>
            </c:numRef>
          </c:yVal>
        </c:ser>
        <c:axId val="53153792"/>
        <c:axId val="53155712"/>
      </c:scatterChart>
      <c:valAx>
        <c:axId val="53153792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5712"/>
        <c:crosses val="autoZero"/>
        <c:crossBetween val="midCat"/>
      </c:valAx>
      <c:valAx>
        <c:axId val="53155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TN - mg/L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2659053833605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37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Herring River W. Reservoir 
Chlorophyll A</a:t>
            </a:r>
          </a:p>
        </c:rich>
      </c:tx>
      <c:layout>
        <c:manualLayout>
          <c:xMode val="edge"/>
          <c:yMode val="edge"/>
          <c:x val="0.38401775804661487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570477247502775E-2"/>
          <c:y val="0.15660685154975529"/>
          <c:w val="0.876803551609323"/>
          <c:h val="0.77650897226753668"/>
        </c:manualLayout>
      </c:layout>
      <c:scatterChart>
        <c:scatterStyle val="lineMarker"/>
        <c:ser>
          <c:idx val="0"/>
          <c:order val="0"/>
          <c:tx>
            <c:strRef>
              <c:f>Sheet1!$AD$4</c:f>
              <c:strCache>
                <c:ptCount val="1"/>
                <c:pt idx="0">
                  <c:v>Chl 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Sheet1!$D$5:$D$31</c:f>
              <c:numCache>
                <c:formatCode>m/d/yy;@</c:formatCode>
                <c:ptCount val="27"/>
                <c:pt idx="0">
                  <c:v>37097</c:v>
                </c:pt>
                <c:pt idx="1">
                  <c:v>37112</c:v>
                </c:pt>
                <c:pt idx="2">
                  <c:v>37126</c:v>
                </c:pt>
                <c:pt idx="3">
                  <c:v>37140</c:v>
                </c:pt>
                <c:pt idx="4">
                  <c:v>37419</c:v>
                </c:pt>
                <c:pt idx="5">
                  <c:v>37448</c:v>
                </c:pt>
                <c:pt idx="6">
                  <c:v>37462</c:v>
                </c:pt>
                <c:pt idx="7">
                  <c:v>37481</c:v>
                </c:pt>
                <c:pt idx="8">
                  <c:v>37525</c:v>
                </c:pt>
                <c:pt idx="9">
                  <c:v>37789</c:v>
                </c:pt>
                <c:pt idx="10">
                  <c:v>37805</c:v>
                </c:pt>
                <c:pt idx="11">
                  <c:v>37819</c:v>
                </c:pt>
                <c:pt idx="12">
                  <c:v>37838</c:v>
                </c:pt>
                <c:pt idx="13">
                  <c:v>37852</c:v>
                </c:pt>
                <c:pt idx="14">
                  <c:v>37867</c:v>
                </c:pt>
                <c:pt idx="15">
                  <c:v>38161</c:v>
                </c:pt>
                <c:pt idx="16">
                  <c:v>38175</c:v>
                </c:pt>
                <c:pt idx="17">
                  <c:v>38190</c:v>
                </c:pt>
                <c:pt idx="18">
                  <c:v>38204</c:v>
                </c:pt>
                <c:pt idx="19">
                  <c:v>38218</c:v>
                </c:pt>
                <c:pt idx="20">
                  <c:v>38242</c:v>
                </c:pt>
                <c:pt idx="21">
                  <c:v>38517</c:v>
                </c:pt>
                <c:pt idx="22">
                  <c:v>38546</c:v>
                </c:pt>
                <c:pt idx="23">
                  <c:v>38559</c:v>
                </c:pt>
                <c:pt idx="24">
                  <c:v>38574</c:v>
                </c:pt>
                <c:pt idx="25">
                  <c:v>38588</c:v>
                </c:pt>
                <c:pt idx="26">
                  <c:v>38603</c:v>
                </c:pt>
              </c:numCache>
            </c:numRef>
          </c:xVal>
          <c:yVal>
            <c:numRef>
              <c:f>Sheet1!$AD$5:$AD$31</c:f>
              <c:numCache>
                <c:formatCode>0.00</c:formatCode>
                <c:ptCount val="27"/>
                <c:pt idx="0">
                  <c:v>7.04</c:v>
                </c:pt>
                <c:pt idx="1">
                  <c:v>9.1300000000000008</c:v>
                </c:pt>
                <c:pt idx="2">
                  <c:v>12.53</c:v>
                </c:pt>
                <c:pt idx="3">
                  <c:v>12.51</c:v>
                </c:pt>
                <c:pt idx="4">
                  <c:v>7.7339800000000007</c:v>
                </c:pt>
                <c:pt idx="5">
                  <c:v>11.55813</c:v>
                </c:pt>
                <c:pt idx="6">
                  <c:v>13.519589999999999</c:v>
                </c:pt>
                <c:pt idx="7">
                  <c:v>39.431714285714278</c:v>
                </c:pt>
                <c:pt idx="8">
                  <c:v>34.029599999999988</c:v>
                </c:pt>
                <c:pt idx="9">
                  <c:v>9.2418800000000001</c:v>
                </c:pt>
                <c:pt idx="10">
                  <c:v>9.3765199999999993</c:v>
                </c:pt>
                <c:pt idx="11">
                  <c:v>6.603394999999999</c:v>
                </c:pt>
                <c:pt idx="12">
                  <c:v>10.440719999999997</c:v>
                </c:pt>
                <c:pt idx="13">
                  <c:v>29.08189999999999</c:v>
                </c:pt>
                <c:pt idx="14">
                  <c:v>27.563459999999996</c:v>
                </c:pt>
                <c:pt idx="15">
                  <c:v>20.974089999999997</c:v>
                </c:pt>
                <c:pt idx="16">
                  <c:v>8.2532449999999997</c:v>
                </c:pt>
                <c:pt idx="17">
                  <c:v>8.722529999999999</c:v>
                </c:pt>
                <c:pt idx="18">
                  <c:v>21.945470000000004</c:v>
                </c:pt>
                <c:pt idx="19">
                  <c:v>11.985085</c:v>
                </c:pt>
                <c:pt idx="20">
                  <c:v>34.595457142857143</c:v>
                </c:pt>
                <c:pt idx="21">
                  <c:v>4.2121285598958345</c:v>
                </c:pt>
                <c:pt idx="22">
                  <c:v>10.531419559895834</c:v>
                </c:pt>
                <c:pt idx="23">
                  <c:v>21.323825849344871</c:v>
                </c:pt>
                <c:pt idx="24">
                  <c:v>14.697803100732987</c:v>
                </c:pt>
                <c:pt idx="25">
                  <c:v>5.0485550645639119</c:v>
                </c:pt>
                <c:pt idx="26">
                  <c:v>7.962063143303574</c:v>
                </c:pt>
              </c:numCache>
            </c:numRef>
          </c:yVal>
        </c:ser>
        <c:axId val="35103872"/>
        <c:axId val="52236672"/>
      </c:scatterChart>
      <c:valAx>
        <c:axId val="35103872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36672"/>
        <c:crosses val="autoZero"/>
        <c:crossBetween val="midCat"/>
      </c:valAx>
      <c:valAx>
        <c:axId val="52236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Chl A ug/L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53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038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0.0855</cdr:x>
      <cdr:y>0.70075</cdr:y>
    </cdr:from>
    <cdr:to>
      <cdr:x>0.96325</cdr:x>
      <cdr:y>0.70075</cdr:y>
    </cdr:to>
    <cdr:sp macro="" textlink="">
      <cdr:nvSpPr>
        <cdr:cNvPr id="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3763" y="4091557"/>
          <a:ext cx="753287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0.0855</cdr:x>
      <cdr:y>0.467</cdr:y>
    </cdr:from>
    <cdr:to>
      <cdr:x>0.96325</cdr:x>
      <cdr:y>0.467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3763" y="2726731"/>
          <a:ext cx="753287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0.09975</cdr:x>
      <cdr:y>0.394</cdr:y>
    </cdr:from>
    <cdr:to>
      <cdr:x>0.303</cdr:x>
      <cdr:y>0.42275</cdr:y>
    </cdr:to>
    <cdr:sp macro="" textlink="">
      <cdr:nvSpPr>
        <cdr:cNvPr id="10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6057" y="2300497"/>
          <a:ext cx="1744297" cy="1678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Class SA Waters Criteria</a:t>
          </a:r>
        </a:p>
      </cdr:txBody>
    </cdr:sp>
  </cdr:relSizeAnchor>
  <cdr:relSizeAnchor xmlns:cdr="http://schemas.openxmlformats.org/drawingml/2006/chartDrawing">
    <cdr:from>
      <cdr:x>0.1715</cdr:x>
      <cdr:y>0.42275</cdr:y>
    </cdr:from>
    <cdr:to>
      <cdr:x>0.19775</cdr:x>
      <cdr:y>0.467</cdr:y>
    </cdr:to>
    <cdr:sp macro="" textlink="">
      <cdr:nvSpPr>
        <cdr:cNvPr id="102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71817" y="2468363"/>
          <a:ext cx="225278" cy="2583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0.19775</cdr:x>
      <cdr:y>0.70075</cdr:y>
    </cdr:from>
    <cdr:to>
      <cdr:x>0.246</cdr:x>
      <cdr:y>0.7645</cdr:y>
    </cdr:to>
    <cdr:sp macro="" textlink="">
      <cdr:nvSpPr>
        <cdr:cNvPr id="103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697095" y="4091557"/>
          <a:ext cx="414083" cy="3722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0.1585</cdr:x>
      <cdr:y>0.7645</cdr:y>
    </cdr:from>
    <cdr:to>
      <cdr:x>0.438</cdr:x>
      <cdr:y>0.8965</cdr:y>
    </cdr:to>
    <cdr:sp macro="" textlink="">
      <cdr:nvSpPr>
        <cdr:cNvPr id="1031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0251" y="4463782"/>
          <a:ext cx="2398676" cy="770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Levels at 3 mg/L and below indicate not enough oxygen - plants/animals exist in extremely stressful conditions; result in die-off and relocation of some species</a:t>
          </a:r>
        </a:p>
      </cdr:txBody>
    </cdr:sp>
  </cdr:relSizeAnchor>
  <cdr:relSizeAnchor xmlns:cdr="http://schemas.openxmlformats.org/drawingml/2006/chartDrawing">
    <cdr:from>
      <cdr:x>0.5835</cdr:x>
      <cdr:y>0.55025</cdr:y>
    </cdr:from>
    <cdr:to>
      <cdr:x>0.872</cdr:x>
      <cdr:y>0.64325</cdr:y>
    </cdr:to>
    <cdr:sp macro="" textlink="">
      <cdr:nvSpPr>
        <cdr:cNvPr id="103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7612" y="3212813"/>
          <a:ext cx="2475914" cy="5430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Aquatic organisms are under stress when DO is between 6 - 3 mg/L. The lower the concentration the greater the stress.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0.07975</cdr:x>
      <cdr:y>0.82125</cdr:y>
    </cdr:from>
    <cdr:to>
      <cdr:x>0.96225</cdr:x>
      <cdr:y>0.8235</cdr:y>
    </cdr:to>
    <cdr:sp macro="" textlink="">
      <cdr:nvSpPr>
        <cdr:cNvPr id="92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4416" y="4795135"/>
          <a:ext cx="7573638" cy="131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prstDash val="lg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0.727</cdr:x>
      <cdr:y>0.67375</cdr:y>
    </cdr:from>
    <cdr:to>
      <cdr:x>0.782</cdr:x>
      <cdr:y>0.82125</cdr:y>
    </cdr:to>
    <cdr:sp macro="" textlink="">
      <cdr:nvSpPr>
        <cdr:cNvPr id="92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239132" y="3933908"/>
          <a:ext cx="472012" cy="8612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0.70325</cdr:x>
      <cdr:y>0.54</cdr:y>
    </cdr:from>
    <cdr:to>
      <cdr:x>0.96225</cdr:x>
      <cdr:y>0.67375</cdr:y>
    </cdr:to>
    <cdr:sp macro="" textlink="">
      <cdr:nvSpPr>
        <cdr:cNvPr id="922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5309" y="3152966"/>
          <a:ext cx="2222745" cy="7809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MEP Total Nitrogen Threshold for benthic organisms; TN above this threshold exceeds the level for healthy benthic organisms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0.0865</cdr:x>
      <cdr:y>0.846</cdr:y>
    </cdr:from>
    <cdr:to>
      <cdr:x>0.96325</cdr:x>
      <cdr:y>0.846</cdr:y>
    </cdr:to>
    <cdr:sp macro="" textlink="">
      <cdr:nvSpPr>
        <cdr:cNvPr id="102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42345" y="4939646"/>
          <a:ext cx="752429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prstDash val="lg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0.15575</cdr:x>
      <cdr:y>0.77775</cdr:y>
    </cdr:from>
    <cdr:to>
      <cdr:x>0.2795</cdr:x>
      <cdr:y>0.8205</cdr:y>
    </cdr:to>
    <cdr:sp macro="" textlink="">
      <cdr:nvSpPr>
        <cdr:cNvPr id="1024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6650" y="4541146"/>
          <a:ext cx="1062026" cy="249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Chl A Threshold</a:t>
          </a:r>
        </a:p>
      </cdr:txBody>
    </cdr:sp>
  </cdr:relSizeAnchor>
  <cdr:relSizeAnchor xmlns:cdr="http://schemas.openxmlformats.org/drawingml/2006/chartDrawing">
    <cdr:from>
      <cdr:x>0.212</cdr:x>
      <cdr:y>0.8205</cdr:y>
    </cdr:from>
    <cdr:to>
      <cdr:x>0.24525</cdr:x>
      <cdr:y>0.846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19389" y="4790756"/>
          <a:ext cx="285353" cy="1488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opLeftCell="A5" workbookViewId="0">
      <selection activeCell="AL32" sqref="AL32:AL33"/>
    </sheetView>
  </sheetViews>
  <sheetFormatPr defaultRowHeight="12.75"/>
  <cols>
    <col min="3" max="3" width="23.85546875" customWidth="1"/>
    <col min="7" max="7" width="16.85546875" customWidth="1"/>
    <col min="8" max="8" width="17" customWidth="1"/>
  </cols>
  <sheetData>
    <row r="1" spans="1:42">
      <c r="A1" s="1"/>
      <c r="B1" s="1"/>
      <c r="C1" s="1"/>
      <c r="D1" s="1"/>
      <c r="E1" s="1"/>
      <c r="F1" s="2" t="s">
        <v>0</v>
      </c>
      <c r="G1" s="3"/>
      <c r="H1" s="3"/>
      <c r="I1" s="3"/>
      <c r="J1" s="4"/>
      <c r="K1" s="4"/>
      <c r="L1" s="3"/>
      <c r="M1" s="4"/>
      <c r="N1" s="4"/>
      <c r="O1" s="1"/>
      <c r="P1" s="5"/>
      <c r="Q1" s="1"/>
      <c r="R1" s="1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6"/>
      <c r="AK1" s="3"/>
      <c r="AL1" s="6"/>
      <c r="AM1" s="6"/>
      <c r="AN1" s="3"/>
      <c r="AO1" s="1"/>
      <c r="AP1" s="1"/>
    </row>
    <row r="2" spans="1:42">
      <c r="A2" s="1"/>
      <c r="B2" s="1"/>
      <c r="C2" s="1"/>
      <c r="D2" s="1"/>
      <c r="E2" s="1"/>
      <c r="F2" s="3"/>
      <c r="G2" s="3"/>
      <c r="H2" s="3"/>
      <c r="I2" s="3"/>
      <c r="J2" s="4"/>
      <c r="K2" s="4"/>
      <c r="L2" s="3"/>
      <c r="M2" s="4"/>
      <c r="N2" s="4"/>
      <c r="O2" s="1"/>
      <c r="P2" s="5"/>
      <c r="Q2" s="1"/>
      <c r="R2" s="1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6"/>
      <c r="AK2" s="3"/>
      <c r="AL2" s="6"/>
      <c r="AM2" s="6"/>
      <c r="AN2" s="3"/>
      <c r="AO2" s="1"/>
      <c r="AP2" s="1"/>
    </row>
    <row r="3" spans="1:42">
      <c r="A3" s="1"/>
      <c r="B3" s="7"/>
      <c r="C3" s="7"/>
      <c r="D3" s="8"/>
      <c r="E3" s="7"/>
      <c r="F3" s="9" t="s">
        <v>1</v>
      </c>
      <c r="G3" s="9"/>
      <c r="H3" s="9"/>
      <c r="I3" s="9"/>
      <c r="J3" s="10" t="s">
        <v>2</v>
      </c>
      <c r="K3" s="10"/>
      <c r="L3" s="9"/>
      <c r="M3" s="10"/>
      <c r="N3" s="10"/>
      <c r="O3" s="7"/>
      <c r="P3" s="11"/>
      <c r="Q3" s="7" t="s">
        <v>3</v>
      </c>
      <c r="R3" s="7" t="s">
        <v>4</v>
      </c>
      <c r="S3" s="12" t="s">
        <v>5</v>
      </c>
      <c r="T3" s="2"/>
      <c r="U3" s="2"/>
      <c r="V3" s="2"/>
      <c r="W3" s="2"/>
      <c r="X3" s="3"/>
      <c r="Y3" s="2"/>
      <c r="Z3" s="2"/>
      <c r="AA3" s="2"/>
      <c r="AB3" s="2" t="s">
        <v>6</v>
      </c>
      <c r="AC3" s="2" t="s">
        <v>7</v>
      </c>
      <c r="AD3" s="2"/>
      <c r="AE3" s="2"/>
      <c r="AF3" s="2"/>
      <c r="AG3" s="2"/>
      <c r="AH3" s="2"/>
      <c r="AI3" s="2"/>
      <c r="AJ3" s="13"/>
      <c r="AK3" s="3"/>
      <c r="AL3" s="6"/>
      <c r="AM3" s="13"/>
      <c r="AN3" s="3"/>
      <c r="AO3" s="1"/>
      <c r="AP3" s="1"/>
    </row>
    <row r="4" spans="1:42" ht="15">
      <c r="A4" s="14" t="s">
        <v>8</v>
      </c>
      <c r="B4" s="14" t="s">
        <v>9</v>
      </c>
      <c r="C4" s="14" t="s">
        <v>10</v>
      </c>
      <c r="D4" s="15" t="s">
        <v>58</v>
      </c>
      <c r="E4" s="14" t="s">
        <v>11</v>
      </c>
      <c r="F4" s="16" t="s">
        <v>12</v>
      </c>
      <c r="G4" s="16" t="s">
        <v>56</v>
      </c>
      <c r="H4" s="16" t="s">
        <v>57</v>
      </c>
      <c r="I4" s="16" t="s">
        <v>13</v>
      </c>
      <c r="J4" s="17" t="s">
        <v>12</v>
      </c>
      <c r="K4" s="17" t="s">
        <v>14</v>
      </c>
      <c r="L4" s="16" t="s">
        <v>15</v>
      </c>
      <c r="M4" s="17" t="s">
        <v>16</v>
      </c>
      <c r="N4" s="17" t="s">
        <v>13</v>
      </c>
      <c r="O4" s="14" t="s">
        <v>17</v>
      </c>
      <c r="P4" s="18" t="s">
        <v>18</v>
      </c>
      <c r="Q4" s="19" t="s">
        <v>19</v>
      </c>
      <c r="R4" s="19" t="s">
        <v>20</v>
      </c>
      <c r="S4" s="17" t="s">
        <v>21</v>
      </c>
      <c r="T4" s="16" t="s">
        <v>22</v>
      </c>
      <c r="U4" s="16" t="s">
        <v>23</v>
      </c>
      <c r="V4" s="16" t="s">
        <v>24</v>
      </c>
      <c r="W4" s="16" t="s">
        <v>25</v>
      </c>
      <c r="X4" s="16" t="s">
        <v>26</v>
      </c>
      <c r="Y4" s="16" t="s">
        <v>27</v>
      </c>
      <c r="Z4" s="16" t="s">
        <v>13</v>
      </c>
      <c r="AA4" s="16" t="s">
        <v>28</v>
      </c>
      <c r="AB4" s="16" t="s">
        <v>29</v>
      </c>
      <c r="AC4" s="16" t="s">
        <v>29</v>
      </c>
      <c r="AD4" s="16" t="s">
        <v>30</v>
      </c>
      <c r="AE4" s="16" t="s">
        <v>13</v>
      </c>
      <c r="AF4" s="16" t="s">
        <v>31</v>
      </c>
      <c r="AG4" s="16" t="s">
        <v>32</v>
      </c>
      <c r="AH4" s="16" t="s">
        <v>33</v>
      </c>
      <c r="AI4" s="16" t="s">
        <v>34</v>
      </c>
      <c r="AJ4" s="20" t="s">
        <v>35</v>
      </c>
      <c r="AK4" s="16" t="s">
        <v>13</v>
      </c>
      <c r="AL4" s="20" t="s">
        <v>36</v>
      </c>
      <c r="AM4" s="20" t="s">
        <v>13</v>
      </c>
      <c r="AN4" s="16" t="s">
        <v>37</v>
      </c>
      <c r="AO4" s="1"/>
      <c r="AP4" s="1"/>
    </row>
    <row r="5" spans="1:42">
      <c r="A5" s="1">
        <v>10</v>
      </c>
      <c r="B5" s="1" t="s">
        <v>38</v>
      </c>
      <c r="C5" s="1" t="s">
        <v>0</v>
      </c>
      <c r="D5" s="21">
        <v>37097</v>
      </c>
      <c r="E5" s="14"/>
      <c r="F5" s="16"/>
      <c r="G5" s="16"/>
      <c r="H5" s="16"/>
      <c r="I5" s="3"/>
      <c r="J5" s="4"/>
      <c r="K5" s="22">
        <v>25.7</v>
      </c>
      <c r="L5" s="23">
        <v>5.4</v>
      </c>
      <c r="M5" s="22">
        <v>73.599999999999994</v>
      </c>
      <c r="N5" s="4"/>
      <c r="O5" s="14"/>
      <c r="P5" s="18"/>
      <c r="Q5" s="19"/>
      <c r="R5" s="19"/>
      <c r="S5" s="17"/>
      <c r="T5" s="16"/>
      <c r="U5" s="16"/>
      <c r="V5" s="23">
        <f t="shared" ref="V5:X20" si="0">U5*0.014</f>
        <v>0</v>
      </c>
      <c r="W5" s="16"/>
      <c r="X5" s="23">
        <f t="shared" si="0"/>
        <v>0</v>
      </c>
      <c r="Y5" s="23">
        <v>4.0999999999999996</v>
      </c>
      <c r="Z5" s="3"/>
      <c r="AA5" s="23">
        <v>35.1</v>
      </c>
      <c r="AB5" s="23">
        <v>4.54</v>
      </c>
      <c r="AC5" s="23">
        <v>2.5</v>
      </c>
      <c r="AD5" s="23">
        <v>7.04</v>
      </c>
      <c r="AE5" s="3"/>
      <c r="AF5" s="23"/>
      <c r="AG5" s="23"/>
      <c r="AH5" s="23">
        <v>7.24</v>
      </c>
      <c r="AI5" s="23">
        <v>42.34</v>
      </c>
      <c r="AJ5" s="6">
        <v>0.59276000000000006</v>
      </c>
      <c r="AK5" s="3"/>
      <c r="AL5" s="24">
        <f t="shared" ref="AL5:AL31" si="1">SUM(Y5+AA5+AH5)*0.014</f>
        <v>0.65016000000000007</v>
      </c>
      <c r="AM5" s="24"/>
      <c r="AN5" s="3"/>
      <c r="AO5" s="1"/>
      <c r="AP5" s="1"/>
    </row>
    <row r="6" spans="1:42">
      <c r="A6" s="1">
        <v>10</v>
      </c>
      <c r="B6" s="1" t="s">
        <v>38</v>
      </c>
      <c r="C6" s="1" t="s">
        <v>0</v>
      </c>
      <c r="D6" s="21">
        <v>37112</v>
      </c>
      <c r="E6" s="14"/>
      <c r="F6" s="3"/>
      <c r="G6" s="23"/>
      <c r="H6" s="23"/>
      <c r="I6" s="3"/>
      <c r="J6" s="22"/>
      <c r="K6" s="22"/>
      <c r="L6" s="23">
        <v>7.6</v>
      </c>
      <c r="M6" s="22">
        <v>96.5</v>
      </c>
      <c r="N6" s="4"/>
      <c r="O6" s="14"/>
      <c r="P6" s="18"/>
      <c r="Q6" s="19"/>
      <c r="R6" s="19"/>
      <c r="S6" s="17"/>
      <c r="T6" s="16"/>
      <c r="U6" s="16"/>
      <c r="V6" s="23">
        <f t="shared" si="0"/>
        <v>0</v>
      </c>
      <c r="W6" s="16"/>
      <c r="X6" s="23">
        <f t="shared" si="0"/>
        <v>0</v>
      </c>
      <c r="Y6" s="23">
        <v>3.3</v>
      </c>
      <c r="Z6" s="3"/>
      <c r="AA6" s="23">
        <v>34.700000000000003</v>
      </c>
      <c r="AB6" s="23">
        <v>6.17</v>
      </c>
      <c r="AC6" s="23">
        <v>2.96</v>
      </c>
      <c r="AD6" s="23">
        <v>9.1300000000000008</v>
      </c>
      <c r="AE6" s="3"/>
      <c r="AF6" s="23"/>
      <c r="AG6" s="23"/>
      <c r="AH6" s="23">
        <v>16.260000000000002</v>
      </c>
      <c r="AI6" s="23">
        <v>50.96</v>
      </c>
      <c r="AJ6" s="6">
        <v>0.71344000000000007</v>
      </c>
      <c r="AK6" s="3"/>
      <c r="AL6" s="24">
        <f t="shared" si="1"/>
        <v>0.75964000000000009</v>
      </c>
      <c r="AM6" s="24"/>
      <c r="AN6" s="3"/>
      <c r="AO6" s="1"/>
      <c r="AP6" s="1"/>
    </row>
    <row r="7" spans="1:42">
      <c r="A7" s="1">
        <v>10</v>
      </c>
      <c r="B7" s="1" t="s">
        <v>38</v>
      </c>
      <c r="C7" s="1" t="s">
        <v>0</v>
      </c>
      <c r="D7" s="21">
        <v>37126</v>
      </c>
      <c r="E7" s="14"/>
      <c r="F7" s="23">
        <v>0.75</v>
      </c>
      <c r="G7" s="23">
        <v>0.5</v>
      </c>
      <c r="H7" s="23">
        <f>F7-G7</f>
        <v>0.25</v>
      </c>
      <c r="I7" s="3"/>
      <c r="J7" s="22"/>
      <c r="K7" s="22">
        <v>24.7</v>
      </c>
      <c r="L7" s="23">
        <v>8.5</v>
      </c>
      <c r="M7" s="22">
        <v>103.2</v>
      </c>
      <c r="N7" s="4"/>
      <c r="O7" s="14"/>
      <c r="P7" s="18"/>
      <c r="Q7" s="19"/>
      <c r="R7" s="19"/>
      <c r="S7" s="17"/>
      <c r="T7" s="16"/>
      <c r="U7" s="16"/>
      <c r="V7" s="23">
        <f t="shared" si="0"/>
        <v>0</v>
      </c>
      <c r="W7" s="16"/>
      <c r="X7" s="23">
        <f t="shared" si="0"/>
        <v>0</v>
      </c>
      <c r="Y7" s="23">
        <v>7.2</v>
      </c>
      <c r="Z7" s="3"/>
      <c r="AA7" s="23">
        <v>34.6</v>
      </c>
      <c r="AB7" s="23">
        <v>9.48</v>
      </c>
      <c r="AC7" s="23">
        <v>3.05</v>
      </c>
      <c r="AD7" s="23">
        <v>12.53</v>
      </c>
      <c r="AE7" s="3"/>
      <c r="AF7" s="23"/>
      <c r="AG7" s="23"/>
      <c r="AH7" s="23">
        <v>14.33</v>
      </c>
      <c r="AI7" s="23">
        <v>48.93</v>
      </c>
      <c r="AJ7" s="6">
        <v>0.68501999999999996</v>
      </c>
      <c r="AK7" s="3"/>
      <c r="AL7" s="24">
        <f t="shared" si="1"/>
        <v>0.78582000000000007</v>
      </c>
      <c r="AM7" s="24"/>
      <c r="AN7" s="3"/>
      <c r="AO7" s="1"/>
      <c r="AP7" s="1"/>
    </row>
    <row r="8" spans="1:42">
      <c r="A8" s="1">
        <v>10</v>
      </c>
      <c r="B8" s="1" t="s">
        <v>38</v>
      </c>
      <c r="C8" s="1" t="s">
        <v>0</v>
      </c>
      <c r="D8" s="21">
        <v>37140</v>
      </c>
      <c r="E8" s="14"/>
      <c r="F8" s="3">
        <v>1.1000000000000001</v>
      </c>
      <c r="G8" s="3">
        <v>1.1000000000000001</v>
      </c>
      <c r="H8" s="23">
        <f t="shared" ref="H8:H31" si="2">F8-G8</f>
        <v>0</v>
      </c>
      <c r="I8" s="3">
        <f>SUM(G5:G8)/2</f>
        <v>0.8</v>
      </c>
      <c r="J8" s="22"/>
      <c r="K8" s="22">
        <v>21.9</v>
      </c>
      <c r="L8" s="23">
        <v>9.42</v>
      </c>
      <c r="M8" s="22">
        <v>107.7</v>
      </c>
      <c r="N8" s="4">
        <f>SUM(M5:M8)/4</f>
        <v>95.25</v>
      </c>
      <c r="O8" s="14"/>
      <c r="P8" s="18"/>
      <c r="Q8" s="19"/>
      <c r="R8" s="19"/>
      <c r="S8" s="17"/>
      <c r="T8" s="16"/>
      <c r="U8" s="16"/>
      <c r="V8" s="23">
        <f t="shared" si="0"/>
        <v>0</v>
      </c>
      <c r="W8" s="16"/>
      <c r="X8" s="23">
        <f t="shared" si="0"/>
        <v>0</v>
      </c>
      <c r="Y8" s="23">
        <v>5.9</v>
      </c>
      <c r="Z8" s="3">
        <f>SUM(Y5:Y8)/4</f>
        <v>5.125</v>
      </c>
      <c r="AA8" s="23">
        <v>154.5</v>
      </c>
      <c r="AB8" s="23">
        <v>12.46</v>
      </c>
      <c r="AC8" s="23">
        <v>0.05</v>
      </c>
      <c r="AD8" s="23">
        <v>12.51</v>
      </c>
      <c r="AE8" s="3">
        <f>SUM(AD5:AD8)/4</f>
        <v>10.3025</v>
      </c>
      <c r="AF8" s="23"/>
      <c r="AG8" s="23"/>
      <c r="AH8" s="23">
        <v>43.83</v>
      </c>
      <c r="AI8" s="23">
        <v>198.33</v>
      </c>
      <c r="AJ8" s="6">
        <v>2.7766199999999999</v>
      </c>
      <c r="AK8" s="3">
        <f>SUM(AJ5:AJ8)/4</f>
        <v>1.1919599999999999</v>
      </c>
      <c r="AL8" s="24">
        <f t="shared" si="1"/>
        <v>2.8592200000000001</v>
      </c>
      <c r="AM8" s="6">
        <f>SUM(AL5:AL8)/4</f>
        <v>1.2637100000000001</v>
      </c>
      <c r="AN8" s="3"/>
      <c r="AO8" s="1"/>
      <c r="AP8" s="1"/>
    </row>
    <row r="9" spans="1:42">
      <c r="A9" s="1">
        <v>10</v>
      </c>
      <c r="B9" s="1" t="s">
        <v>38</v>
      </c>
      <c r="C9" s="1" t="s">
        <v>0</v>
      </c>
      <c r="D9" s="25">
        <v>37419</v>
      </c>
      <c r="E9" s="26">
        <v>0.34027777777777773</v>
      </c>
      <c r="F9" s="3"/>
      <c r="G9" s="3"/>
      <c r="H9" s="23">
        <f t="shared" si="2"/>
        <v>0</v>
      </c>
      <c r="I9" s="3"/>
      <c r="J9" s="4">
        <v>0.15</v>
      </c>
      <c r="K9" s="4">
        <v>20.3</v>
      </c>
      <c r="L9" s="3">
        <v>6.19</v>
      </c>
      <c r="M9" s="4">
        <v>78.900000000000006</v>
      </c>
      <c r="N9" s="4"/>
      <c r="O9" s="1" t="s">
        <v>39</v>
      </c>
      <c r="P9" s="5">
        <v>0</v>
      </c>
      <c r="Q9" s="1"/>
      <c r="R9" s="1" t="s">
        <v>40</v>
      </c>
      <c r="S9" s="4">
        <v>0.1</v>
      </c>
      <c r="T9" s="27">
        <v>0.274864</v>
      </c>
      <c r="U9" s="27">
        <v>5.8115840000000007</v>
      </c>
      <c r="V9" s="23">
        <f t="shared" si="0"/>
        <v>8.1362176000000008E-2</v>
      </c>
      <c r="W9" s="3">
        <v>5.6344615141045127</v>
      </c>
      <c r="X9" s="23">
        <f t="shared" si="0"/>
        <v>7.8882461197463186E-2</v>
      </c>
      <c r="Y9" s="3">
        <v>11.446045514104513</v>
      </c>
      <c r="Z9" s="3"/>
      <c r="AA9" s="3">
        <v>58.863087648818222</v>
      </c>
      <c r="AB9" s="27">
        <v>5.6760571428571449</v>
      </c>
      <c r="AC9" s="27">
        <v>2.0579228571428558</v>
      </c>
      <c r="AD9" s="23">
        <v>7.7339800000000007</v>
      </c>
      <c r="AE9" s="3"/>
      <c r="AF9" s="23"/>
      <c r="AG9" s="3">
        <v>60.815292414699421</v>
      </c>
      <c r="AH9" s="3">
        <v>9.662079758839381</v>
      </c>
      <c r="AI9" s="3">
        <v>68.525167407657605</v>
      </c>
      <c r="AJ9" s="6">
        <v>0.95935234370720646</v>
      </c>
      <c r="AK9" s="3"/>
      <c r="AL9" s="24">
        <f t="shared" si="1"/>
        <v>1.1195969809046697</v>
      </c>
      <c r="AM9" s="24"/>
      <c r="AN9" s="3"/>
      <c r="AO9" s="1"/>
      <c r="AP9" s="1"/>
    </row>
    <row r="10" spans="1:42">
      <c r="A10" s="1">
        <v>10</v>
      </c>
      <c r="B10" s="1" t="s">
        <v>38</v>
      </c>
      <c r="C10" s="1" t="s">
        <v>0</v>
      </c>
      <c r="D10" s="25">
        <v>37448</v>
      </c>
      <c r="E10" s="26">
        <v>0.4201388888888889</v>
      </c>
      <c r="F10" s="3">
        <v>0.6</v>
      </c>
      <c r="G10" s="3"/>
      <c r="H10" s="23">
        <f t="shared" si="2"/>
        <v>0.6</v>
      </c>
      <c r="I10" s="3"/>
      <c r="J10" s="4">
        <v>0.5</v>
      </c>
      <c r="K10" s="4">
        <v>24.1</v>
      </c>
      <c r="L10" s="3">
        <v>6.04</v>
      </c>
      <c r="M10" s="4">
        <v>71.599999999999994</v>
      </c>
      <c r="N10" s="4"/>
      <c r="O10" s="1" t="s">
        <v>41</v>
      </c>
      <c r="P10" s="5">
        <v>0</v>
      </c>
      <c r="Q10" s="1" t="s">
        <v>42</v>
      </c>
      <c r="R10" s="1" t="s">
        <v>41</v>
      </c>
      <c r="S10" s="28">
        <v>0.9</v>
      </c>
      <c r="T10" s="27">
        <v>0.185506</v>
      </c>
      <c r="U10" s="27">
        <v>1.6646485000000004</v>
      </c>
      <c r="V10" s="23">
        <f t="shared" si="0"/>
        <v>2.3305079000000006E-2</v>
      </c>
      <c r="W10" s="27">
        <v>0.79818357509614846</v>
      </c>
      <c r="X10" s="23">
        <f t="shared" si="0"/>
        <v>1.1174570051346078E-2</v>
      </c>
      <c r="Y10" s="27">
        <v>2.462832075096149</v>
      </c>
      <c r="Z10" s="3"/>
      <c r="AA10" s="27">
        <v>34.923584632927096</v>
      </c>
      <c r="AB10" s="27">
        <v>9.6400928571428555</v>
      </c>
      <c r="AC10" s="27">
        <v>1.9180371428571441</v>
      </c>
      <c r="AD10" s="23">
        <v>11.55813</v>
      </c>
      <c r="AE10" s="3"/>
      <c r="AF10" s="23"/>
      <c r="AG10" s="3">
        <v>176.36022471391402</v>
      </c>
      <c r="AH10" s="3">
        <v>20.945385810967021</v>
      </c>
      <c r="AI10" s="3">
        <v>55.868970443894113</v>
      </c>
      <c r="AJ10" s="6">
        <v>0.78216558621451759</v>
      </c>
      <c r="AK10" s="3"/>
      <c r="AL10" s="24">
        <f t="shared" si="1"/>
        <v>0.81664523526586386</v>
      </c>
      <c r="AM10" s="24"/>
      <c r="AN10" s="3"/>
      <c r="AO10" s="1"/>
      <c r="AP10" s="1"/>
    </row>
    <row r="11" spans="1:42">
      <c r="A11" s="1">
        <v>10</v>
      </c>
      <c r="B11" s="1" t="s">
        <v>38</v>
      </c>
      <c r="C11" s="1" t="s">
        <v>0</v>
      </c>
      <c r="D11" s="25">
        <v>37462</v>
      </c>
      <c r="E11" s="26">
        <v>0.375</v>
      </c>
      <c r="F11" s="3"/>
      <c r="G11" s="3"/>
      <c r="H11" s="23">
        <f t="shared" si="2"/>
        <v>0</v>
      </c>
      <c r="I11" s="3"/>
      <c r="J11" s="4">
        <v>0.5</v>
      </c>
      <c r="K11" s="4">
        <v>22.5</v>
      </c>
      <c r="L11" s="3">
        <v>5.98</v>
      </c>
      <c r="M11" s="4">
        <v>69.099999999999994</v>
      </c>
      <c r="N11" s="4"/>
      <c r="O11" s="1" t="s">
        <v>41</v>
      </c>
      <c r="P11" s="5" t="s">
        <v>43</v>
      </c>
      <c r="Q11" s="1" t="s">
        <v>42</v>
      </c>
      <c r="R11" s="1" t="s">
        <v>44</v>
      </c>
      <c r="S11" s="28">
        <v>0.8</v>
      </c>
      <c r="T11" s="27">
        <v>6.9195000000000007E-2</v>
      </c>
      <c r="U11" s="27">
        <v>1.3731169999999999</v>
      </c>
      <c r="V11" s="23">
        <f t="shared" si="0"/>
        <v>1.9223637999999998E-2</v>
      </c>
      <c r="W11" s="27">
        <v>1.8443619465130154</v>
      </c>
      <c r="X11" s="23">
        <f t="shared" si="0"/>
        <v>2.5821067251182217E-2</v>
      </c>
      <c r="Y11" s="27">
        <v>3.2174789465130154</v>
      </c>
      <c r="Z11" s="3"/>
      <c r="AA11" s="27">
        <v>91.206377417795835</v>
      </c>
      <c r="AB11" s="27">
        <v>9.5625</v>
      </c>
      <c r="AC11" s="27">
        <v>3.9570899999999987</v>
      </c>
      <c r="AD11" s="23">
        <v>13.519589999999999</v>
      </c>
      <c r="AE11" s="3"/>
      <c r="AF11" s="23"/>
      <c r="AG11" s="3">
        <v>177.94245449365783</v>
      </c>
      <c r="AH11" s="3">
        <v>22.493371324147287</v>
      </c>
      <c r="AI11" s="3">
        <v>113.69974874194313</v>
      </c>
      <c r="AJ11" s="6">
        <v>1.5917964823872037</v>
      </c>
      <c r="AK11" s="3"/>
      <c r="AL11" s="24">
        <f t="shared" si="1"/>
        <v>1.6368411876383859</v>
      </c>
      <c r="AM11" s="24"/>
      <c r="AN11" s="3"/>
      <c r="AO11" s="1"/>
      <c r="AP11" s="1"/>
    </row>
    <row r="12" spans="1:42">
      <c r="A12" s="1">
        <v>10</v>
      </c>
      <c r="B12" s="1" t="s">
        <v>38</v>
      </c>
      <c r="C12" s="1" t="s">
        <v>0</v>
      </c>
      <c r="D12" s="25">
        <v>37481</v>
      </c>
      <c r="E12" s="26">
        <v>0.3263888888888889</v>
      </c>
      <c r="F12" s="3">
        <v>0.6</v>
      </c>
      <c r="G12" s="3">
        <v>0.45</v>
      </c>
      <c r="H12" s="23">
        <f t="shared" si="2"/>
        <v>0.14999999999999997</v>
      </c>
      <c r="I12" s="3"/>
      <c r="J12" s="4">
        <v>0.5</v>
      </c>
      <c r="K12" s="4">
        <v>25.3</v>
      </c>
      <c r="L12" s="3">
        <v>6.06</v>
      </c>
      <c r="M12" s="4">
        <v>74</v>
      </c>
      <c r="N12" s="4"/>
      <c r="O12" s="1" t="s">
        <v>41</v>
      </c>
      <c r="P12" s="5">
        <v>0</v>
      </c>
      <c r="Q12" s="1"/>
      <c r="R12" s="1" t="s">
        <v>45</v>
      </c>
      <c r="S12" s="28">
        <v>1.3</v>
      </c>
      <c r="T12" s="27">
        <v>0.27964700000000003</v>
      </c>
      <c r="U12" s="27">
        <v>8.0968240000000016</v>
      </c>
      <c r="V12" s="23">
        <f t="shared" si="0"/>
        <v>0.11335553600000002</v>
      </c>
      <c r="W12" s="27">
        <v>2.0871971678599071</v>
      </c>
      <c r="X12" s="23">
        <f t="shared" si="0"/>
        <v>2.9220760350038698E-2</v>
      </c>
      <c r="Y12" s="27">
        <v>10.184021167859909</v>
      </c>
      <c r="Z12" s="3"/>
      <c r="AA12" s="27">
        <v>62.477198562685828</v>
      </c>
      <c r="AB12" s="27">
        <v>39.381714285714281</v>
      </c>
      <c r="AC12" s="27">
        <v>0.05</v>
      </c>
      <c r="AD12" s="23">
        <f>AB12+AC12</f>
        <v>39.431714285714278</v>
      </c>
      <c r="AE12" s="3"/>
      <c r="AF12" s="23"/>
      <c r="AG12" s="3">
        <v>505.82290532122556</v>
      </c>
      <c r="AH12" s="3">
        <v>97.651328880501197</v>
      </c>
      <c r="AI12" s="3">
        <v>160.12852744318701</v>
      </c>
      <c r="AJ12" s="6">
        <v>2.2417993842046182</v>
      </c>
      <c r="AK12" s="3"/>
      <c r="AL12" s="24">
        <f t="shared" si="1"/>
        <v>2.384375680554657</v>
      </c>
      <c r="AM12" s="24"/>
      <c r="AN12" s="3"/>
      <c r="AO12" s="1"/>
      <c r="AP12" s="1"/>
    </row>
    <row r="13" spans="1:42">
      <c r="A13" s="1">
        <v>9</v>
      </c>
      <c r="B13" s="1" t="s">
        <v>38</v>
      </c>
      <c r="C13" s="1" t="s">
        <v>0</v>
      </c>
      <c r="D13" s="25">
        <v>37525</v>
      </c>
      <c r="E13" s="26">
        <v>0.38194444444444442</v>
      </c>
      <c r="F13" s="3">
        <v>0.7</v>
      </c>
      <c r="G13" s="3"/>
      <c r="H13" s="23">
        <f t="shared" si="2"/>
        <v>0.7</v>
      </c>
      <c r="I13" s="3">
        <f>SUM(G9:G13)</f>
        <v>0.45</v>
      </c>
      <c r="J13" s="4">
        <v>0.5</v>
      </c>
      <c r="K13" s="4">
        <v>19.7</v>
      </c>
      <c r="L13" s="3">
        <v>7.02</v>
      </c>
      <c r="M13" s="4">
        <v>76.5</v>
      </c>
      <c r="N13" s="4">
        <f>SUM(M9:M13)/5</f>
        <v>74.02000000000001</v>
      </c>
      <c r="O13" s="1" t="s">
        <v>39</v>
      </c>
      <c r="P13" s="5">
        <v>1</v>
      </c>
      <c r="Q13" s="1" t="s">
        <v>42</v>
      </c>
      <c r="R13" s="1" t="s">
        <v>46</v>
      </c>
      <c r="S13" s="28">
        <v>1.7</v>
      </c>
      <c r="T13" s="27">
        <v>0.66719099999999998</v>
      </c>
      <c r="U13" s="27">
        <v>2.2248019999999999</v>
      </c>
      <c r="V13" s="23">
        <f t="shared" si="0"/>
        <v>3.1147227999999999E-2</v>
      </c>
      <c r="W13" s="27">
        <v>0.65961433625641919</v>
      </c>
      <c r="X13" s="23">
        <f t="shared" si="0"/>
        <v>9.2346007075898694E-3</v>
      </c>
      <c r="Y13" s="27">
        <v>2.884416336256419</v>
      </c>
      <c r="Z13" s="3">
        <f>SUM(Y9:Y13)/5</f>
        <v>6.0389588079660008</v>
      </c>
      <c r="AA13" s="27">
        <v>63.002782870500511</v>
      </c>
      <c r="AB13" s="27">
        <v>33.979599999999991</v>
      </c>
      <c r="AC13" s="27">
        <v>0.05</v>
      </c>
      <c r="AD13" s="23">
        <f>AB13+AC13</f>
        <v>34.029599999999988</v>
      </c>
      <c r="AE13" s="3">
        <f>SUM(AD9:AD13)/5</f>
        <v>21.254602857142853</v>
      </c>
      <c r="AF13" s="23"/>
      <c r="AG13" s="3">
        <v>161.02001880455012</v>
      </c>
      <c r="AH13" s="3">
        <v>20.512800148073328</v>
      </c>
      <c r="AI13" s="3">
        <v>83.515583018573835</v>
      </c>
      <c r="AJ13" s="6">
        <v>1.1692181622600337</v>
      </c>
      <c r="AK13" s="3">
        <f>SUM(AJ9:AJ13)/5</f>
        <v>1.3488663917547161</v>
      </c>
      <c r="AL13" s="24">
        <f t="shared" si="1"/>
        <v>1.2095999909676236</v>
      </c>
      <c r="AM13" s="6">
        <f>SUM(AL9:AL13)/5</f>
        <v>1.4334118150662398</v>
      </c>
      <c r="AN13" s="3"/>
      <c r="AO13" s="1"/>
      <c r="AP13" s="1"/>
    </row>
    <row r="14" spans="1:42">
      <c r="A14" s="1">
        <v>10</v>
      </c>
      <c r="B14" s="1" t="s">
        <v>38</v>
      </c>
      <c r="C14" s="1" t="s">
        <v>0</v>
      </c>
      <c r="D14" s="25">
        <v>37789</v>
      </c>
      <c r="E14" s="1"/>
      <c r="F14" s="3"/>
      <c r="G14" s="3"/>
      <c r="H14" s="23">
        <f t="shared" si="2"/>
        <v>0</v>
      </c>
      <c r="I14" s="3"/>
      <c r="J14" s="4">
        <v>0.5</v>
      </c>
      <c r="K14" s="4">
        <v>19.8</v>
      </c>
      <c r="L14" s="3">
        <v>7.41</v>
      </c>
      <c r="M14" s="4">
        <v>81.8</v>
      </c>
      <c r="N14" s="4"/>
      <c r="O14" s="1" t="s">
        <v>47</v>
      </c>
      <c r="P14" s="5">
        <v>4</v>
      </c>
      <c r="Q14" s="1" t="s">
        <v>48</v>
      </c>
      <c r="R14" s="1" t="s">
        <v>41</v>
      </c>
      <c r="S14" s="4"/>
      <c r="T14" s="27">
        <v>0.32730769230769236</v>
      </c>
      <c r="U14" s="3">
        <v>4.6888824634957391</v>
      </c>
      <c r="V14" s="23">
        <f t="shared" si="0"/>
        <v>6.5644354488940349E-2</v>
      </c>
      <c r="W14" s="3">
        <v>3.7122736418511071</v>
      </c>
      <c r="X14" s="23">
        <f t="shared" si="0"/>
        <v>5.1971830985915499E-2</v>
      </c>
      <c r="Y14" s="3">
        <v>8.4011561053468462</v>
      </c>
      <c r="Z14" s="3"/>
      <c r="AA14" s="3">
        <v>29.204047809824434</v>
      </c>
      <c r="AB14" s="3">
        <v>8.982071428571432</v>
      </c>
      <c r="AC14" s="3">
        <v>0.25980857142856817</v>
      </c>
      <c r="AD14" s="3">
        <v>9.2418800000000001</v>
      </c>
      <c r="AE14" s="3"/>
      <c r="AF14" s="3"/>
      <c r="AG14" s="3">
        <v>65.015642295345728</v>
      </c>
      <c r="AH14" s="3">
        <v>9.4764272352073604</v>
      </c>
      <c r="AI14" s="29">
        <v>37.60520391517128</v>
      </c>
      <c r="AJ14" s="6">
        <v>0.52647285481239792</v>
      </c>
      <c r="AK14" s="3"/>
      <c r="AL14" s="24">
        <f t="shared" si="1"/>
        <v>0.659142836105301</v>
      </c>
      <c r="AM14" s="6"/>
      <c r="AN14" s="3"/>
      <c r="AO14" s="1"/>
      <c r="AP14" s="1"/>
    </row>
    <row r="15" spans="1:42">
      <c r="A15" s="1">
        <v>10</v>
      </c>
      <c r="B15" s="1" t="s">
        <v>38</v>
      </c>
      <c r="C15" s="1" t="s">
        <v>0</v>
      </c>
      <c r="D15" s="25">
        <v>37805</v>
      </c>
      <c r="E15" s="26">
        <v>0.33333333333333331</v>
      </c>
      <c r="F15" s="3"/>
      <c r="G15" s="3"/>
      <c r="H15" s="23">
        <f t="shared" si="2"/>
        <v>0</v>
      </c>
      <c r="I15" s="3"/>
      <c r="J15" s="4">
        <v>0.3</v>
      </c>
      <c r="K15" s="4">
        <v>25.1</v>
      </c>
      <c r="L15" s="3">
        <v>6.02</v>
      </c>
      <c r="M15" s="4">
        <v>73.099999999999994</v>
      </c>
      <c r="N15" s="4"/>
      <c r="O15" s="1" t="s">
        <v>41</v>
      </c>
      <c r="P15" s="5">
        <v>0</v>
      </c>
      <c r="Q15" s="1" t="s">
        <v>48</v>
      </c>
      <c r="R15" s="1" t="s">
        <v>41</v>
      </c>
      <c r="S15" s="4"/>
      <c r="T15" s="27">
        <v>1.1821811554040826</v>
      </c>
      <c r="U15" s="3">
        <v>5.1181670721816692</v>
      </c>
      <c r="V15" s="23">
        <f t="shared" si="0"/>
        <v>7.1654339010543369E-2</v>
      </c>
      <c r="W15" s="3">
        <v>2.3541247484909458</v>
      </c>
      <c r="X15" s="23">
        <f t="shared" si="0"/>
        <v>3.2957746478873243E-2</v>
      </c>
      <c r="Y15" s="3">
        <v>7.4722918206726145</v>
      </c>
      <c r="Z15" s="3"/>
      <c r="AA15" s="3">
        <v>48.179404753552511</v>
      </c>
      <c r="AB15" s="3">
        <v>5.957528571428572</v>
      </c>
      <c r="AC15" s="3">
        <v>3.4189914285714278</v>
      </c>
      <c r="AD15" s="3">
        <v>9.3765199999999993</v>
      </c>
      <c r="AE15" s="3"/>
      <c r="AF15" s="3"/>
      <c r="AG15" s="3">
        <v>63.916235102795639</v>
      </c>
      <c r="AH15" s="3">
        <v>9.1788497608438426</v>
      </c>
      <c r="AI15" s="29">
        <v>55.651696574225127</v>
      </c>
      <c r="AJ15" s="6">
        <v>0.77912375203915185</v>
      </c>
      <c r="AK15" s="3"/>
      <c r="AL15" s="24">
        <f t="shared" si="1"/>
        <v>0.90762764869096568</v>
      </c>
      <c r="AM15" s="6"/>
      <c r="AN15" s="3"/>
      <c r="AO15" s="1"/>
      <c r="AP15" s="1"/>
    </row>
    <row r="16" spans="1:42">
      <c r="A16" s="1">
        <v>10</v>
      </c>
      <c r="B16" s="1" t="s">
        <v>38</v>
      </c>
      <c r="C16" s="1" t="s">
        <v>0</v>
      </c>
      <c r="D16" s="25">
        <v>37819</v>
      </c>
      <c r="E16" s="26">
        <v>0.34027777777777773</v>
      </c>
      <c r="F16" s="3"/>
      <c r="G16" s="3"/>
      <c r="H16" s="23">
        <f t="shared" si="2"/>
        <v>0</v>
      </c>
      <c r="I16" s="3"/>
      <c r="J16" s="4">
        <v>0.5</v>
      </c>
      <c r="K16" s="4">
        <v>24.3</v>
      </c>
      <c r="L16" s="3">
        <v>6.97</v>
      </c>
      <c r="M16" s="4">
        <v>83.6</v>
      </c>
      <c r="N16" s="4"/>
      <c r="O16" s="1" t="s">
        <v>41</v>
      </c>
      <c r="P16" s="5">
        <v>0</v>
      </c>
      <c r="Q16" s="1"/>
      <c r="R16" s="1" t="s">
        <v>41</v>
      </c>
      <c r="S16" s="4"/>
      <c r="T16" s="27">
        <v>0.96639183981520671</v>
      </c>
      <c r="U16" s="3">
        <v>6.2656142720860108</v>
      </c>
      <c r="V16" s="23">
        <f t="shared" si="0"/>
        <v>8.7718599809204156E-2</v>
      </c>
      <c r="W16" s="3">
        <v>2.0523138832997994</v>
      </c>
      <c r="X16" s="23">
        <f t="shared" si="0"/>
        <v>2.8732394366197192E-2</v>
      </c>
      <c r="Y16" s="3">
        <v>8.3179281553858111</v>
      </c>
      <c r="Z16" s="3"/>
      <c r="AA16" s="3">
        <v>96.273409528137847</v>
      </c>
      <c r="AB16" s="3">
        <v>4.0920214285714289</v>
      </c>
      <c r="AC16" s="3">
        <v>2.5113735714285701</v>
      </c>
      <c r="AD16" s="3">
        <v>6.603394999999999</v>
      </c>
      <c r="AE16" s="3"/>
      <c r="AF16" s="3"/>
      <c r="AG16" s="3">
        <v>143.07060390646296</v>
      </c>
      <c r="AH16" s="3">
        <v>22.374248775404755</v>
      </c>
      <c r="AI16" s="29">
        <v>104.59133768352366</v>
      </c>
      <c r="AJ16" s="6">
        <v>1.4642787275693312</v>
      </c>
      <c r="AK16" s="3"/>
      <c r="AL16" s="24">
        <f t="shared" si="1"/>
        <v>1.7775182104249978</v>
      </c>
      <c r="AM16" s="6"/>
      <c r="AN16" s="3"/>
      <c r="AO16" s="1"/>
      <c r="AP16" s="1"/>
    </row>
    <row r="17" spans="1:42">
      <c r="A17" s="1">
        <v>10</v>
      </c>
      <c r="B17" s="1" t="s">
        <v>38</v>
      </c>
      <c r="C17" s="1" t="s">
        <v>0</v>
      </c>
      <c r="D17" s="25">
        <v>37838</v>
      </c>
      <c r="E17" s="26">
        <v>0.47222222222222227</v>
      </c>
      <c r="F17" s="3"/>
      <c r="G17" s="3"/>
      <c r="H17" s="23">
        <f t="shared" si="2"/>
        <v>0</v>
      </c>
      <c r="I17" s="3"/>
      <c r="J17" s="4">
        <v>1</v>
      </c>
      <c r="K17" s="4">
        <v>26.3</v>
      </c>
      <c r="L17" s="3">
        <v>4.62</v>
      </c>
      <c r="M17" s="4">
        <v>57.3</v>
      </c>
      <c r="N17" s="4"/>
      <c r="O17" s="1" t="s">
        <v>39</v>
      </c>
      <c r="P17" s="5">
        <v>1</v>
      </c>
      <c r="Q17" s="1" t="s">
        <v>48</v>
      </c>
      <c r="R17" s="1" t="s">
        <v>41</v>
      </c>
      <c r="S17" s="4"/>
      <c r="T17" s="3">
        <v>1.5865924827338065</v>
      </c>
      <c r="U17" s="3">
        <v>0.7619650544441634</v>
      </c>
      <c r="V17" s="23">
        <f t="shared" si="0"/>
        <v>1.0667510762218288E-2</v>
      </c>
      <c r="W17" s="3">
        <v>0.61770623742454733</v>
      </c>
      <c r="X17" s="23">
        <f t="shared" si="0"/>
        <v>8.6478873239436635E-3</v>
      </c>
      <c r="Y17" s="3">
        <v>1.3796712918687106</v>
      </c>
      <c r="Z17" s="3"/>
      <c r="AA17" s="3">
        <v>41.119496734232435</v>
      </c>
      <c r="AB17" s="3">
        <v>7.8193928571428577</v>
      </c>
      <c r="AC17" s="3">
        <v>2.6213271428571399</v>
      </c>
      <c r="AD17" s="3">
        <v>10.440719999999997</v>
      </c>
      <c r="AE17" s="3"/>
      <c r="AF17" s="3"/>
      <c r="AG17" s="3">
        <v>108.28856770974311</v>
      </c>
      <c r="AH17" s="3">
        <v>13.85031166912434</v>
      </c>
      <c r="AI17" s="29">
        <v>42.499168026101145</v>
      </c>
      <c r="AJ17" s="6">
        <v>0.59498835236541603</v>
      </c>
      <c r="AK17" s="3"/>
      <c r="AL17" s="24">
        <f t="shared" si="1"/>
        <v>0.78889271573315678</v>
      </c>
      <c r="AM17" s="6"/>
      <c r="AN17" s="3"/>
      <c r="AO17" s="1"/>
      <c r="AP17" s="1"/>
    </row>
    <row r="18" spans="1:42">
      <c r="A18" s="1">
        <v>10</v>
      </c>
      <c r="B18" s="1" t="s">
        <v>38</v>
      </c>
      <c r="C18" s="1" t="s">
        <v>0</v>
      </c>
      <c r="D18" s="25">
        <v>37852</v>
      </c>
      <c r="E18" s="26">
        <v>0.38541666666666669</v>
      </c>
      <c r="F18" s="3">
        <v>0.8</v>
      </c>
      <c r="G18" s="3">
        <v>0.8</v>
      </c>
      <c r="H18" s="23">
        <f t="shared" si="2"/>
        <v>0</v>
      </c>
      <c r="I18" s="3"/>
      <c r="J18" s="4">
        <v>1</v>
      </c>
      <c r="K18" s="4">
        <v>26</v>
      </c>
      <c r="L18" s="3">
        <v>7.53</v>
      </c>
      <c r="M18" s="4">
        <v>91.5</v>
      </c>
      <c r="N18" s="4"/>
      <c r="O18" s="1" t="s">
        <v>41</v>
      </c>
      <c r="P18" s="5">
        <v>2</v>
      </c>
      <c r="Q18" s="1" t="s">
        <v>48</v>
      </c>
      <c r="R18" s="1" t="s">
        <v>49</v>
      </c>
      <c r="S18" s="4">
        <v>0.8</v>
      </c>
      <c r="T18" s="27">
        <v>0.49588528678304267</v>
      </c>
      <c r="U18" s="3">
        <v>5.2619454237611123</v>
      </c>
      <c r="V18" s="23">
        <f t="shared" si="0"/>
        <v>7.3667235932655575E-2</v>
      </c>
      <c r="W18" s="3">
        <v>1.0362173038229379</v>
      </c>
      <c r="X18" s="23">
        <f t="shared" si="0"/>
        <v>1.4507042253521131E-2</v>
      </c>
      <c r="Y18" s="3">
        <v>6.2981627275840504</v>
      </c>
      <c r="Z18" s="3"/>
      <c r="AA18" s="3">
        <v>33.754023243052167</v>
      </c>
      <c r="AB18" s="3">
        <v>23.512942857142853</v>
      </c>
      <c r="AC18" s="3">
        <v>5.5689571428571387</v>
      </c>
      <c r="AD18" s="3">
        <v>29.08189999999999</v>
      </c>
      <c r="AE18" s="3"/>
      <c r="AF18" s="3"/>
      <c r="AG18" s="3">
        <v>202.19334734911348</v>
      </c>
      <c r="AH18" s="3">
        <v>30.985076168191597</v>
      </c>
      <c r="AI18" s="29">
        <v>40.052185970636216</v>
      </c>
      <c r="AJ18" s="6">
        <v>0.56073060358890703</v>
      </c>
      <c r="AK18" s="3"/>
      <c r="AL18" s="24">
        <f t="shared" si="1"/>
        <v>0.99452166994358937</v>
      </c>
      <c r="AM18" s="6"/>
      <c r="AN18" s="3"/>
      <c r="AO18" s="1"/>
      <c r="AP18" s="1"/>
    </row>
    <row r="19" spans="1:42">
      <c r="A19" s="1">
        <v>10</v>
      </c>
      <c r="B19" s="1" t="s">
        <v>38</v>
      </c>
      <c r="C19" s="1" t="s">
        <v>0</v>
      </c>
      <c r="D19" s="25">
        <v>37867</v>
      </c>
      <c r="E19" s="26">
        <v>0.4513888888888889</v>
      </c>
      <c r="F19" s="3">
        <v>1.2</v>
      </c>
      <c r="G19" s="3"/>
      <c r="H19" s="23">
        <f t="shared" si="2"/>
        <v>1.2</v>
      </c>
      <c r="I19" s="3">
        <f>SUM(G14:G19)</f>
        <v>0.8</v>
      </c>
      <c r="J19" s="4">
        <v>1.2</v>
      </c>
      <c r="K19" s="4">
        <v>21</v>
      </c>
      <c r="L19" s="3">
        <v>8.2799999999999994</v>
      </c>
      <c r="M19" s="4">
        <v>91.5</v>
      </c>
      <c r="N19" s="4">
        <f>SUM(M14:M19)/6</f>
        <v>79.8</v>
      </c>
      <c r="O19" s="1" t="s">
        <v>50</v>
      </c>
      <c r="P19" s="5">
        <v>1</v>
      </c>
      <c r="Q19" s="1" t="s">
        <v>42</v>
      </c>
      <c r="R19" s="1" t="s">
        <v>41</v>
      </c>
      <c r="S19" s="4"/>
      <c r="T19" s="27">
        <v>0.98062696991549114</v>
      </c>
      <c r="U19" s="3">
        <v>3.4685568109145168</v>
      </c>
      <c r="V19" s="23">
        <f t="shared" si="0"/>
        <v>4.8559795352803234E-2</v>
      </c>
      <c r="W19" s="3">
        <v>0.69818913480885314</v>
      </c>
      <c r="X19" s="23">
        <f t="shared" si="0"/>
        <v>9.7746478873239444E-3</v>
      </c>
      <c r="Y19" s="3">
        <v>4.1667459457233704</v>
      </c>
      <c r="Z19" s="3">
        <f>SUM(Y14:Y19)/6</f>
        <v>6.0059926744302343</v>
      </c>
      <c r="AA19" s="3">
        <v>31.603221427849221</v>
      </c>
      <c r="AB19" s="3">
        <v>19.080314285714287</v>
      </c>
      <c r="AC19" s="3">
        <v>8.4831457142857083</v>
      </c>
      <c r="AD19" s="3">
        <v>27.563459999999996</v>
      </c>
      <c r="AE19" s="3">
        <f>SUM(AD14:AD19)/6</f>
        <v>15.38464583333333</v>
      </c>
      <c r="AF19" s="3"/>
      <c r="AG19" s="3">
        <v>166.29752225313911</v>
      </c>
      <c r="AH19" s="3">
        <v>23.634157929747936</v>
      </c>
      <c r="AI19" s="29">
        <v>35.769967373572591</v>
      </c>
      <c r="AJ19" s="6">
        <v>0.50077954323001628</v>
      </c>
      <c r="AK19" s="3">
        <f>SUM(AJ14:AJ19)/6</f>
        <v>0.73772897226753675</v>
      </c>
      <c r="AL19" s="24">
        <f t="shared" si="1"/>
        <v>0.83165775424648736</v>
      </c>
      <c r="AM19" s="6">
        <f>SUM(AL14:AL19)/6</f>
        <v>0.99322680585741629</v>
      </c>
      <c r="AN19" s="3"/>
      <c r="AO19" s="1"/>
      <c r="AP19" s="1"/>
    </row>
    <row r="20" spans="1:42">
      <c r="A20" s="1">
        <v>10</v>
      </c>
      <c r="B20" s="1" t="s">
        <v>38</v>
      </c>
      <c r="C20" s="1" t="s">
        <v>0</v>
      </c>
      <c r="D20" s="25">
        <v>38161</v>
      </c>
      <c r="E20" s="26">
        <v>0.43055555555555558</v>
      </c>
      <c r="F20" s="3">
        <v>1.5</v>
      </c>
      <c r="G20" s="3"/>
      <c r="H20" s="23">
        <f t="shared" si="2"/>
        <v>1.5</v>
      </c>
      <c r="I20" s="3"/>
      <c r="J20" s="4">
        <v>1</v>
      </c>
      <c r="K20" s="4">
        <v>22.4</v>
      </c>
      <c r="L20" s="3">
        <v>7.94</v>
      </c>
      <c r="M20" s="4">
        <v>91.6</v>
      </c>
      <c r="N20" s="4"/>
      <c r="O20" s="1" t="s">
        <v>51</v>
      </c>
      <c r="P20" s="5">
        <v>2</v>
      </c>
      <c r="Q20" s="1" t="s">
        <v>42</v>
      </c>
      <c r="R20" s="1" t="s">
        <v>49</v>
      </c>
      <c r="S20" s="4"/>
      <c r="T20" s="3">
        <v>0.31704781704781709</v>
      </c>
      <c r="U20" s="3">
        <v>1.7734735486640196</v>
      </c>
      <c r="V20" s="23">
        <f t="shared" si="0"/>
        <v>2.4828629681296274E-2</v>
      </c>
      <c r="W20" s="3">
        <v>0.90987124463519309</v>
      </c>
      <c r="X20" s="23">
        <f t="shared" si="0"/>
        <v>1.2738197424892704E-2</v>
      </c>
      <c r="Y20" s="3">
        <v>2.6833447932992129</v>
      </c>
      <c r="Z20" s="3"/>
      <c r="AA20" s="3">
        <v>30.61441013386446</v>
      </c>
      <c r="AB20" s="27">
        <v>17.002428571428574</v>
      </c>
      <c r="AC20" s="27">
        <v>3.9716614285714247</v>
      </c>
      <c r="AD20" s="3">
        <v>20.974089999999997</v>
      </c>
      <c r="AE20" s="3"/>
      <c r="AF20" s="3"/>
      <c r="AG20" s="3">
        <v>130.28511229556585</v>
      </c>
      <c r="AH20" s="3">
        <v>19.66347690036001</v>
      </c>
      <c r="AI20" s="3">
        <v>33.297754927163673</v>
      </c>
      <c r="AJ20" s="6">
        <v>0.46616856898029141</v>
      </c>
      <c r="AK20" s="3"/>
      <c r="AL20" s="24">
        <f t="shared" si="1"/>
        <v>0.74145724558533155</v>
      </c>
      <c r="AM20" s="6"/>
      <c r="AN20" s="3"/>
      <c r="AO20" s="1"/>
      <c r="AP20" s="1"/>
    </row>
    <row r="21" spans="1:42">
      <c r="A21" s="1">
        <v>10</v>
      </c>
      <c r="B21" s="1" t="s">
        <v>38</v>
      </c>
      <c r="C21" s="1" t="s">
        <v>0</v>
      </c>
      <c r="D21" s="25">
        <v>38175</v>
      </c>
      <c r="E21" s="26">
        <v>0.41666666666666669</v>
      </c>
      <c r="F21" s="3">
        <v>0.75</v>
      </c>
      <c r="G21" s="3"/>
      <c r="H21" s="23">
        <f t="shared" si="2"/>
        <v>0.75</v>
      </c>
      <c r="I21" s="3"/>
      <c r="J21" s="4">
        <v>0.75</v>
      </c>
      <c r="K21" s="4">
        <v>27.6</v>
      </c>
      <c r="L21" s="3">
        <v>7.42</v>
      </c>
      <c r="M21" s="4">
        <v>93.3</v>
      </c>
      <c r="N21" s="4"/>
      <c r="O21" s="1" t="s">
        <v>41</v>
      </c>
      <c r="P21" s="5">
        <v>0</v>
      </c>
      <c r="Q21" s="1"/>
      <c r="R21" s="1" t="s">
        <v>44</v>
      </c>
      <c r="S21" s="4"/>
      <c r="T21" s="3">
        <v>0.38376383763837635</v>
      </c>
      <c r="U21" s="3">
        <v>1.8436307169483062</v>
      </c>
      <c r="V21" s="23">
        <f t="shared" ref="V21:X31" si="3">U21*0.014</f>
        <v>2.5810830037276286E-2</v>
      </c>
      <c r="W21" s="3">
        <v>4.3704045689271913</v>
      </c>
      <c r="X21" s="23">
        <f t="shared" si="3"/>
        <v>6.118566396498068E-2</v>
      </c>
      <c r="Y21" s="3">
        <v>6.2140352858754975</v>
      </c>
      <c r="Z21" s="3"/>
      <c r="AA21" s="3">
        <v>22.585004988331878</v>
      </c>
      <c r="AB21" s="27">
        <v>6.0269857142857148</v>
      </c>
      <c r="AC21" s="27">
        <v>2.2262592857142858</v>
      </c>
      <c r="AD21" s="3">
        <v>8.2532449999999997</v>
      </c>
      <c r="AE21" s="3"/>
      <c r="AF21" s="3"/>
      <c r="AG21" s="3">
        <v>94.219519347410426</v>
      </c>
      <c r="AH21" s="3">
        <v>14.334904520347466</v>
      </c>
      <c r="AI21" s="3">
        <v>28.799040274207375</v>
      </c>
      <c r="AJ21" s="6">
        <v>0.40318656383890328</v>
      </c>
      <c r="AK21" s="3"/>
      <c r="AL21" s="24">
        <f t="shared" si="1"/>
        <v>0.60387522712376784</v>
      </c>
      <c r="AM21" s="6"/>
      <c r="AN21" s="3"/>
      <c r="AO21" s="1"/>
      <c r="AP21" s="1"/>
    </row>
    <row r="22" spans="1:42">
      <c r="A22" s="30">
        <v>10</v>
      </c>
      <c r="B22" s="1" t="s">
        <v>38</v>
      </c>
      <c r="C22" s="1" t="s">
        <v>0</v>
      </c>
      <c r="D22" s="25">
        <v>38190</v>
      </c>
      <c r="E22" s="26">
        <v>0.39930555555555558</v>
      </c>
      <c r="F22" s="3">
        <v>1</v>
      </c>
      <c r="G22" s="3">
        <v>1</v>
      </c>
      <c r="H22" s="23">
        <f t="shared" si="2"/>
        <v>0</v>
      </c>
      <c r="I22" s="3"/>
      <c r="J22" s="4">
        <v>1</v>
      </c>
      <c r="K22" s="4">
        <v>28.2</v>
      </c>
      <c r="L22" s="3">
        <v>7.69</v>
      </c>
      <c r="M22" s="4">
        <v>99.7</v>
      </c>
      <c r="N22" s="4"/>
      <c r="O22" s="1" t="s">
        <v>52</v>
      </c>
      <c r="P22" s="5">
        <v>1</v>
      </c>
      <c r="Q22" s="1" t="s">
        <v>53</v>
      </c>
      <c r="R22" s="1" t="s">
        <v>41</v>
      </c>
      <c r="S22" s="4"/>
      <c r="T22" s="3">
        <v>0.47035247542284697</v>
      </c>
      <c r="U22" s="3">
        <v>1.7991999930206588</v>
      </c>
      <c r="V22" s="23">
        <f t="shared" si="3"/>
        <v>2.5188799902289224E-2</v>
      </c>
      <c r="W22" s="3">
        <v>1.0284531992749903</v>
      </c>
      <c r="X22" s="23">
        <f t="shared" si="3"/>
        <v>1.4398344789849865E-2</v>
      </c>
      <c r="Y22" s="3">
        <v>2.8276531922956494</v>
      </c>
      <c r="Z22" s="3"/>
      <c r="AA22" s="3">
        <v>19.705316807704349</v>
      </c>
      <c r="AB22" s="27">
        <v>6.0533357142857147</v>
      </c>
      <c r="AC22" s="27">
        <v>2.6691942857142839</v>
      </c>
      <c r="AD22" s="3">
        <v>8.722529999999999</v>
      </c>
      <c r="AE22" s="3"/>
      <c r="AF22" s="3"/>
      <c r="AG22" s="3">
        <v>105.80977557505757</v>
      </c>
      <c r="AH22" s="3">
        <v>15.118518105643428</v>
      </c>
      <c r="AI22" s="3">
        <v>22.532969999999999</v>
      </c>
      <c r="AJ22" s="6">
        <v>0.31546157999999996</v>
      </c>
      <c r="AK22" s="3"/>
      <c r="AL22" s="24">
        <f t="shared" si="1"/>
        <v>0.52712083347900796</v>
      </c>
      <c r="AM22" s="6"/>
      <c r="AN22" s="3"/>
      <c r="AO22" s="1"/>
      <c r="AP22" s="1"/>
    </row>
    <row r="23" spans="1:42">
      <c r="A23" s="30">
        <v>10</v>
      </c>
      <c r="B23" s="1" t="s">
        <v>38</v>
      </c>
      <c r="C23" s="1" t="s">
        <v>0</v>
      </c>
      <c r="D23" s="25">
        <v>38204</v>
      </c>
      <c r="E23" s="26">
        <v>0.42708333333333331</v>
      </c>
      <c r="F23" s="3"/>
      <c r="G23" s="3"/>
      <c r="H23" s="23">
        <f t="shared" si="2"/>
        <v>0</v>
      </c>
      <c r="I23" s="3"/>
      <c r="J23" s="4"/>
      <c r="K23" s="4">
        <v>26.9</v>
      </c>
      <c r="L23" s="3">
        <v>6.56</v>
      </c>
      <c r="M23" s="4">
        <v>82.7</v>
      </c>
      <c r="N23" s="4"/>
      <c r="O23" s="1" t="s">
        <v>39</v>
      </c>
      <c r="P23" s="5">
        <v>2</v>
      </c>
      <c r="Q23" s="1" t="s">
        <v>42</v>
      </c>
      <c r="R23" s="1" t="s">
        <v>44</v>
      </c>
      <c r="S23" s="4"/>
      <c r="T23" s="3">
        <v>0.19524312896405924</v>
      </c>
      <c r="U23" s="3">
        <v>1.9252546114949065</v>
      </c>
      <c r="V23" s="23">
        <f t="shared" si="3"/>
        <v>2.6953564560928692E-2</v>
      </c>
      <c r="W23" s="3">
        <v>0.98777401593652725</v>
      </c>
      <c r="X23" s="23">
        <f t="shared" si="3"/>
        <v>1.3828836223111382E-2</v>
      </c>
      <c r="Y23" s="3">
        <v>2.9130286274314336</v>
      </c>
      <c r="Z23" s="3"/>
      <c r="AA23" s="3">
        <v>25.243338124925035</v>
      </c>
      <c r="AB23" s="27">
        <v>20.646014285714291</v>
      </c>
      <c r="AC23" s="27">
        <v>1.2994557142857117</v>
      </c>
      <c r="AD23" s="3">
        <v>21.945470000000004</v>
      </c>
      <c r="AE23" s="3"/>
      <c r="AF23" s="3"/>
      <c r="AG23" s="3">
        <v>172.00371849916775</v>
      </c>
      <c r="AH23" s="3">
        <v>24.913687921842953</v>
      </c>
      <c r="AI23" s="3">
        <v>28.156366752356469</v>
      </c>
      <c r="AJ23" s="6">
        <v>0.39418913453299059</v>
      </c>
      <c r="AK23" s="3"/>
      <c r="AL23" s="24">
        <f t="shared" si="1"/>
        <v>0.74298076543879199</v>
      </c>
      <c r="AM23" s="6"/>
      <c r="AN23" s="3"/>
      <c r="AO23" s="1"/>
      <c r="AP23" s="1"/>
    </row>
    <row r="24" spans="1:42">
      <c r="A24" s="30">
        <v>10</v>
      </c>
      <c r="B24" s="1" t="s">
        <v>38</v>
      </c>
      <c r="C24" s="1" t="s">
        <v>0</v>
      </c>
      <c r="D24" s="25">
        <v>38218</v>
      </c>
      <c r="E24" s="26">
        <v>0.41666666666666669</v>
      </c>
      <c r="F24" s="3">
        <v>0.5</v>
      </c>
      <c r="G24" s="3">
        <v>0.5</v>
      </c>
      <c r="H24" s="23">
        <f t="shared" si="2"/>
        <v>0</v>
      </c>
      <c r="I24" s="3"/>
      <c r="J24" s="4">
        <v>0.5</v>
      </c>
      <c r="K24" s="4">
        <v>24</v>
      </c>
      <c r="L24" s="3">
        <v>6.91</v>
      </c>
      <c r="M24" s="4">
        <v>82.5</v>
      </c>
      <c r="N24" s="4"/>
      <c r="O24" s="1" t="s">
        <v>51</v>
      </c>
      <c r="P24" s="5">
        <v>1</v>
      </c>
      <c r="Q24" s="1" t="s">
        <v>54</v>
      </c>
      <c r="R24" s="1" t="s">
        <v>41</v>
      </c>
      <c r="S24" s="4"/>
      <c r="T24" s="3">
        <v>0.41447277739490013</v>
      </c>
      <c r="U24" s="3">
        <v>16.710022548183449</v>
      </c>
      <c r="V24" s="23">
        <f t="shared" si="3"/>
        <v>0.2339403156745683</v>
      </c>
      <c r="W24" s="3">
        <v>2.7328066755582912</v>
      </c>
      <c r="X24" s="23">
        <f t="shared" si="3"/>
        <v>3.8259293457816076E-2</v>
      </c>
      <c r="Y24" s="3">
        <v>19.442829223741739</v>
      </c>
      <c r="Z24" s="3"/>
      <c r="AA24" s="3">
        <v>60.127419276686709</v>
      </c>
      <c r="AB24" s="27">
        <v>8.8618571428571435</v>
      </c>
      <c r="AC24" s="27">
        <v>3.1232278571428567</v>
      </c>
      <c r="AD24" s="3">
        <v>11.985085</v>
      </c>
      <c r="AE24" s="3"/>
      <c r="AF24" s="3"/>
      <c r="AG24" s="3">
        <v>99.67740664651366</v>
      </c>
      <c r="AH24" s="3">
        <v>14.10205934071667</v>
      </c>
      <c r="AI24" s="3">
        <v>79.570248500428448</v>
      </c>
      <c r="AJ24" s="6">
        <v>1.1139834790059984</v>
      </c>
      <c r="AK24" s="3"/>
      <c r="AL24" s="24">
        <f t="shared" si="1"/>
        <v>1.3114123097760315</v>
      </c>
      <c r="AM24" s="6"/>
      <c r="AN24" s="3"/>
      <c r="AO24" s="1"/>
      <c r="AP24" s="1"/>
    </row>
    <row r="25" spans="1:42">
      <c r="A25" s="30">
        <v>10</v>
      </c>
      <c r="B25" s="1" t="s">
        <v>38</v>
      </c>
      <c r="C25" s="1" t="s">
        <v>0</v>
      </c>
      <c r="D25" s="25">
        <v>38242</v>
      </c>
      <c r="E25" s="26">
        <v>0.39583333333333331</v>
      </c>
      <c r="F25" s="3"/>
      <c r="G25" s="3"/>
      <c r="H25" s="23">
        <f t="shared" si="2"/>
        <v>0</v>
      </c>
      <c r="I25" s="3">
        <f>SUM(G20:G25)/2</f>
        <v>0.75</v>
      </c>
      <c r="J25" s="4">
        <v>0.5</v>
      </c>
      <c r="K25" s="4">
        <v>22.8</v>
      </c>
      <c r="L25" s="3">
        <v>9.09</v>
      </c>
      <c r="M25" s="4">
        <v>104.5</v>
      </c>
      <c r="N25" s="4">
        <f>SUM(M20:M25)/6</f>
        <v>92.383333333333326</v>
      </c>
      <c r="O25" s="1" t="s">
        <v>39</v>
      </c>
      <c r="P25" s="5">
        <v>0</v>
      </c>
      <c r="Q25" s="1" t="s">
        <v>53</v>
      </c>
      <c r="R25" s="1" t="s">
        <v>55</v>
      </c>
      <c r="S25" s="4"/>
      <c r="T25" s="3">
        <v>7.0093457943925144E-2</v>
      </c>
      <c r="U25" s="3">
        <v>1.7560836308006142</v>
      </c>
      <c r="V25" s="23">
        <f t="shared" si="3"/>
        <v>2.4585170831208598E-2</v>
      </c>
      <c r="W25" s="3">
        <v>1.126500461680517</v>
      </c>
      <c r="X25" s="23">
        <f t="shared" si="3"/>
        <v>1.5771006463527238E-2</v>
      </c>
      <c r="Y25" s="3">
        <v>2.8825840924811312</v>
      </c>
      <c r="Z25" s="3">
        <f>SUM(Y20:Y25)/6</f>
        <v>6.1605792025207782</v>
      </c>
      <c r="AA25" s="3">
        <v>71.994746083632549</v>
      </c>
      <c r="AB25" s="27">
        <v>34.545457142857146</v>
      </c>
      <c r="AC25" s="27">
        <v>0.05</v>
      </c>
      <c r="AD25" s="23">
        <f>AB25+AC25</f>
        <v>34.595457142857143</v>
      </c>
      <c r="AE25" s="3">
        <f>SUM(AD20:AD25)/6</f>
        <v>17.745979523809524</v>
      </c>
      <c r="AF25" s="3"/>
      <c r="AG25" s="3">
        <v>330.7618058462582</v>
      </c>
      <c r="AH25" s="3">
        <v>54.769365521619122</v>
      </c>
      <c r="AI25" s="3">
        <v>74.877330176113674</v>
      </c>
      <c r="AJ25" s="6">
        <v>1.0482826224655915</v>
      </c>
      <c r="AK25" s="3">
        <f>SUM(AJ20:AJ25)/6</f>
        <v>0.62354532480396252</v>
      </c>
      <c r="AL25" s="24">
        <f t="shared" si="1"/>
        <v>1.8150537397682593</v>
      </c>
      <c r="AM25" s="6">
        <f>SUM(AL20:AL25)/6</f>
        <v>0.95698335352853159</v>
      </c>
      <c r="AN25" s="3"/>
      <c r="AO25" s="1"/>
      <c r="AP25" s="1"/>
    </row>
    <row r="26" spans="1:42">
      <c r="A26" s="31">
        <v>10</v>
      </c>
      <c r="B26" s="1" t="s">
        <v>38</v>
      </c>
      <c r="C26" s="1" t="s">
        <v>0</v>
      </c>
      <c r="D26" s="32">
        <v>38517</v>
      </c>
      <c r="E26" s="25"/>
      <c r="F26" s="33"/>
      <c r="G26" s="3"/>
      <c r="H26" s="23">
        <f t="shared" si="2"/>
        <v>0</v>
      </c>
      <c r="I26" s="3"/>
      <c r="J26" s="34"/>
      <c r="K26" s="35">
        <v>22.2</v>
      </c>
      <c r="L26" s="29">
        <v>8.27</v>
      </c>
      <c r="M26" s="35">
        <v>93.5</v>
      </c>
      <c r="N26" s="4"/>
      <c r="O26" s="3"/>
      <c r="P26" s="5"/>
      <c r="Q26" s="1"/>
      <c r="R26" s="1"/>
      <c r="S26" s="35">
        <v>0.1</v>
      </c>
      <c r="T26" s="29">
        <v>0.4548387096774193</v>
      </c>
      <c r="U26" s="29">
        <v>0.1</v>
      </c>
      <c r="V26" s="23">
        <f t="shared" si="3"/>
        <v>1.4000000000000002E-3</v>
      </c>
      <c r="W26" s="29">
        <v>1.7480180000000001</v>
      </c>
      <c r="X26" s="23">
        <f t="shared" si="3"/>
        <v>2.4472252E-2</v>
      </c>
      <c r="Y26" s="29">
        <v>1.7980180000000001</v>
      </c>
      <c r="Z26" s="3"/>
      <c r="AA26" s="29">
        <v>24.39965282590612</v>
      </c>
      <c r="AB26" s="29">
        <v>3.4180746428571442</v>
      </c>
      <c r="AC26" s="29">
        <v>0.7940539170386901</v>
      </c>
      <c r="AD26" s="29">
        <v>4.2121285598958345</v>
      </c>
      <c r="AE26" s="3"/>
      <c r="AF26" s="29">
        <v>0.81148393128382412</v>
      </c>
      <c r="AG26" s="29">
        <v>60.867069914927242</v>
      </c>
      <c r="AH26" s="29">
        <v>7.9873109521612191</v>
      </c>
      <c r="AI26" s="29">
        <v>32.38696377806734</v>
      </c>
      <c r="AJ26" s="24">
        <f t="shared" ref="AJ26:AJ31" si="4">AI26*0.014</f>
        <v>0.45341749289294275</v>
      </c>
      <c r="AK26" s="3"/>
      <c r="AL26" s="24">
        <f t="shared" si="1"/>
        <v>0.47858974489294276</v>
      </c>
      <c r="AM26" s="6"/>
      <c r="AN26" s="29">
        <v>7.6204708041894547</v>
      </c>
      <c r="AO26" s="1"/>
      <c r="AP26" s="1"/>
    </row>
    <row r="27" spans="1:42">
      <c r="A27" s="31">
        <v>10</v>
      </c>
      <c r="B27" s="1" t="s">
        <v>38</v>
      </c>
      <c r="C27" s="1" t="s">
        <v>0</v>
      </c>
      <c r="D27" s="32">
        <v>38546</v>
      </c>
      <c r="E27" s="25"/>
      <c r="F27" s="33">
        <v>1</v>
      </c>
      <c r="G27" s="3"/>
      <c r="H27" s="23">
        <f t="shared" si="2"/>
        <v>1</v>
      </c>
      <c r="I27" s="3"/>
      <c r="J27" s="34">
        <v>0.5</v>
      </c>
      <c r="K27" s="35">
        <v>24.6</v>
      </c>
      <c r="L27" s="29">
        <v>7.38</v>
      </c>
      <c r="M27" s="35">
        <v>89.1</v>
      </c>
      <c r="N27" s="4"/>
      <c r="O27" s="3"/>
      <c r="P27" s="5"/>
      <c r="Q27" s="1"/>
      <c r="R27" s="1"/>
      <c r="S27" s="34">
        <v>0.1</v>
      </c>
      <c r="T27" s="29">
        <v>0.74514794057182054</v>
      </c>
      <c r="U27" s="29">
        <v>3.2716849951532576</v>
      </c>
      <c r="V27" s="23">
        <f t="shared" si="3"/>
        <v>4.5803589932145609E-2</v>
      </c>
      <c r="W27" s="29">
        <v>1.079348</v>
      </c>
      <c r="X27" s="23">
        <f t="shared" si="3"/>
        <v>1.5110871999999999E-2</v>
      </c>
      <c r="Y27" s="29">
        <v>4.3510329951532576</v>
      </c>
      <c r="Z27" s="3"/>
      <c r="AA27" s="29">
        <v>30.75929380223236</v>
      </c>
      <c r="AB27" s="29">
        <v>7.1810124999999996</v>
      </c>
      <c r="AC27" s="29">
        <v>3.3504070598958351</v>
      </c>
      <c r="AD27" s="29">
        <v>10.531419559895834</v>
      </c>
      <c r="AE27" s="3"/>
      <c r="AF27" s="29">
        <v>0.68186557938928294</v>
      </c>
      <c r="AG27" s="29">
        <v>117.20870475116523</v>
      </c>
      <c r="AH27" s="29">
        <v>16.444762298374581</v>
      </c>
      <c r="AI27" s="29">
        <v>47.204056100606941</v>
      </c>
      <c r="AJ27" s="24">
        <f t="shared" si="4"/>
        <v>0.66085678540849724</v>
      </c>
      <c r="AK27" s="3"/>
      <c r="AL27" s="24">
        <f t="shared" si="1"/>
        <v>0.7217712473406428</v>
      </c>
      <c r="AM27" s="6"/>
      <c r="AN27" s="29">
        <v>7.1274186044483159</v>
      </c>
      <c r="AO27" s="1"/>
      <c r="AP27" s="1"/>
    </row>
    <row r="28" spans="1:42">
      <c r="A28" s="31">
        <v>10</v>
      </c>
      <c r="B28" s="1" t="s">
        <v>38</v>
      </c>
      <c r="C28" s="1" t="s">
        <v>0</v>
      </c>
      <c r="D28" s="32">
        <v>38559</v>
      </c>
      <c r="E28" s="25"/>
      <c r="F28" s="33">
        <v>1</v>
      </c>
      <c r="G28" s="3">
        <v>1</v>
      </c>
      <c r="H28" s="23">
        <f t="shared" si="2"/>
        <v>0</v>
      </c>
      <c r="I28" s="3"/>
      <c r="J28" s="34"/>
      <c r="K28" s="35">
        <v>26.3</v>
      </c>
      <c r="L28" s="29">
        <v>6.69</v>
      </c>
      <c r="M28" s="35">
        <v>86.6</v>
      </c>
      <c r="N28" s="4"/>
      <c r="O28" s="3"/>
      <c r="P28" s="5"/>
      <c r="Q28" s="1"/>
      <c r="R28" s="1"/>
      <c r="S28" s="35">
        <v>0.7</v>
      </c>
      <c r="T28" s="29">
        <v>0.35</v>
      </c>
      <c r="U28" s="29">
        <v>2.3397944724373012</v>
      </c>
      <c r="V28" s="23">
        <f t="shared" si="3"/>
        <v>3.2757122614122218E-2</v>
      </c>
      <c r="W28" s="29">
        <v>1.2215064420218036</v>
      </c>
      <c r="X28" s="23">
        <f t="shared" si="3"/>
        <v>1.7101090188305249E-2</v>
      </c>
      <c r="Y28" s="29">
        <v>3.561300914459105</v>
      </c>
      <c r="Z28" s="3"/>
      <c r="AA28" s="29">
        <v>21.745104314299063</v>
      </c>
      <c r="AB28" s="29">
        <v>13.450379567852369</v>
      </c>
      <c r="AC28" s="29">
        <v>7.8734462814925008</v>
      </c>
      <c r="AD28" s="29">
        <v>21.323825849344871</v>
      </c>
      <c r="AE28" s="3"/>
      <c r="AF28" s="29">
        <v>0.63076765224405562</v>
      </c>
      <c r="AG28" s="29">
        <v>165.08213294900347</v>
      </c>
      <c r="AH28" s="29">
        <v>22.11602403679904</v>
      </c>
      <c r="AI28" s="29">
        <v>43.861128351098102</v>
      </c>
      <c r="AJ28" s="24">
        <f t="shared" si="4"/>
        <v>0.61405579691537349</v>
      </c>
      <c r="AK28" s="3"/>
      <c r="AL28" s="24">
        <f t="shared" si="1"/>
        <v>0.6639140097178009</v>
      </c>
      <c r="AM28" s="6"/>
      <c r="AN28" s="29">
        <v>7.4643675858880378</v>
      </c>
      <c r="AO28" s="1"/>
      <c r="AP28" s="1"/>
    </row>
    <row r="29" spans="1:42">
      <c r="A29" s="31">
        <v>10</v>
      </c>
      <c r="B29" s="1" t="s">
        <v>38</v>
      </c>
      <c r="C29" s="1" t="s">
        <v>0</v>
      </c>
      <c r="D29" s="32">
        <v>38574</v>
      </c>
      <c r="E29" s="25"/>
      <c r="F29" s="33">
        <v>1</v>
      </c>
      <c r="G29" s="3">
        <v>1</v>
      </c>
      <c r="H29" s="23">
        <f t="shared" si="2"/>
        <v>0</v>
      </c>
      <c r="I29" s="3"/>
      <c r="J29" s="34">
        <v>0.5</v>
      </c>
      <c r="K29" s="35">
        <v>26.8</v>
      </c>
      <c r="L29" s="29">
        <v>5.3</v>
      </c>
      <c r="M29" s="35">
        <v>64.3</v>
      </c>
      <c r="N29" s="4"/>
      <c r="O29" s="3"/>
      <c r="P29" s="5"/>
      <c r="Q29" s="1"/>
      <c r="R29" s="1"/>
      <c r="S29" s="35">
        <v>0.6</v>
      </c>
      <c r="T29" s="29">
        <v>0.53633557046979852</v>
      </c>
      <c r="U29" s="29">
        <v>5.9352114481675571</v>
      </c>
      <c r="V29" s="23">
        <f t="shared" si="3"/>
        <v>8.3092960274345803E-2</v>
      </c>
      <c r="W29" s="29">
        <v>2.3798315163528239</v>
      </c>
      <c r="X29" s="23">
        <f t="shared" si="3"/>
        <v>3.3317641228939536E-2</v>
      </c>
      <c r="Y29" s="29">
        <v>8.3150429645203801</v>
      </c>
      <c r="Z29" s="3"/>
      <c r="AA29" s="29">
        <v>27.983637962395832</v>
      </c>
      <c r="AB29" s="29">
        <v>10.216845890130051</v>
      </c>
      <c r="AC29" s="29">
        <v>4.4809572106029361</v>
      </c>
      <c r="AD29" s="29">
        <v>14.697803100732987</v>
      </c>
      <c r="AE29" s="3"/>
      <c r="AF29" s="29">
        <v>0.6951274159891645</v>
      </c>
      <c r="AG29" s="29">
        <v>85.356658439030738</v>
      </c>
      <c r="AH29" s="29">
        <v>13.436166526644714</v>
      </c>
      <c r="AI29" s="29">
        <v>41.419804489040544</v>
      </c>
      <c r="AJ29" s="24">
        <f t="shared" si="4"/>
        <v>0.5798772628465676</v>
      </c>
      <c r="AK29" s="3"/>
      <c r="AL29" s="24">
        <f t="shared" si="1"/>
        <v>0.6962878643498529</v>
      </c>
      <c r="AM29" s="6"/>
      <c r="AN29" s="29">
        <v>6.3527538356839681</v>
      </c>
      <c r="AO29" s="1"/>
      <c r="AP29" s="1"/>
    </row>
    <row r="30" spans="1:42">
      <c r="A30" s="31">
        <v>10</v>
      </c>
      <c r="B30" s="1" t="s">
        <v>38</v>
      </c>
      <c r="C30" s="1" t="s">
        <v>0</v>
      </c>
      <c r="D30" s="32">
        <v>38588</v>
      </c>
      <c r="E30" s="25"/>
      <c r="F30" s="33"/>
      <c r="G30" s="3"/>
      <c r="H30" s="23">
        <f t="shared" si="2"/>
        <v>0</v>
      </c>
      <c r="I30" s="3"/>
      <c r="J30" s="34">
        <v>0.5</v>
      </c>
      <c r="K30" s="35">
        <v>25.8</v>
      </c>
      <c r="L30" s="29">
        <v>6.85</v>
      </c>
      <c r="M30" s="35">
        <v>84</v>
      </c>
      <c r="N30" s="4"/>
      <c r="O30" s="3"/>
      <c r="P30" s="5"/>
      <c r="Q30" s="1"/>
      <c r="R30" s="1"/>
      <c r="S30" s="35">
        <v>0.1</v>
      </c>
      <c r="T30" s="29">
        <v>0.31127320954907162</v>
      </c>
      <c r="U30" s="29">
        <v>3.7598873244523099</v>
      </c>
      <c r="V30" s="23">
        <f t="shared" si="3"/>
        <v>5.2638422542332343E-2</v>
      </c>
      <c r="W30" s="29">
        <v>1.3162784935579781</v>
      </c>
      <c r="X30" s="23">
        <f t="shared" si="3"/>
        <v>1.8427898909811693E-2</v>
      </c>
      <c r="Y30" s="29">
        <v>5.0761658180102884</v>
      </c>
      <c r="Z30" s="3"/>
      <c r="AA30" s="29">
        <v>30.628338044140627</v>
      </c>
      <c r="AB30" s="29">
        <v>2.9472846101519337</v>
      </c>
      <c r="AC30" s="29">
        <v>2.1012704544119778</v>
      </c>
      <c r="AD30" s="29">
        <v>5.0485550645639119</v>
      </c>
      <c r="AE30" s="3"/>
      <c r="AF30" s="29">
        <v>0.58378775163592611</v>
      </c>
      <c r="AG30" s="29">
        <v>40.712712551547092</v>
      </c>
      <c r="AH30" s="29">
        <v>6.0847517247042289</v>
      </c>
      <c r="AI30" s="29">
        <v>36.713089768844853</v>
      </c>
      <c r="AJ30" s="24">
        <f t="shared" si="4"/>
        <v>0.51398325676382794</v>
      </c>
      <c r="AK30" s="3"/>
      <c r="AL30" s="24">
        <f t="shared" si="1"/>
        <v>0.58504957821597203</v>
      </c>
      <c r="AM30" s="6"/>
      <c r="AN30" s="29">
        <v>6.6909406321793812</v>
      </c>
      <c r="AO30" s="1"/>
      <c r="AP30" s="1"/>
    </row>
    <row r="31" spans="1:42">
      <c r="A31" s="31">
        <v>10</v>
      </c>
      <c r="B31" s="1" t="s">
        <v>38</v>
      </c>
      <c r="C31" s="1" t="s">
        <v>0</v>
      </c>
      <c r="D31" s="32">
        <v>38603</v>
      </c>
      <c r="E31" s="25"/>
      <c r="F31" s="33">
        <v>1</v>
      </c>
      <c r="G31" s="3">
        <v>1</v>
      </c>
      <c r="H31" s="23">
        <f t="shared" si="2"/>
        <v>0</v>
      </c>
      <c r="I31" s="3">
        <f>SUM(G26:G31)/3</f>
        <v>1</v>
      </c>
      <c r="J31" s="34">
        <v>0.5</v>
      </c>
      <c r="K31" s="35">
        <v>23.2</v>
      </c>
      <c r="L31" s="29">
        <v>7.72</v>
      </c>
      <c r="M31" s="35">
        <v>87.5</v>
      </c>
      <c r="N31" s="4">
        <f>SUM(M26:M31)/6</f>
        <v>84.166666666666671</v>
      </c>
      <c r="O31" s="3"/>
      <c r="P31" s="5"/>
      <c r="Q31" s="1"/>
      <c r="R31" s="1"/>
      <c r="S31" s="35">
        <v>0.1</v>
      </c>
      <c r="T31" s="29">
        <v>0.85136071767077404</v>
      </c>
      <c r="U31" s="29">
        <v>3.5470817982005349</v>
      </c>
      <c r="V31" s="23">
        <f t="shared" si="3"/>
        <v>4.965914517480749E-2</v>
      </c>
      <c r="W31" s="29">
        <v>1.3794599999999999</v>
      </c>
      <c r="X31" s="23">
        <f t="shared" si="3"/>
        <v>1.931244E-2</v>
      </c>
      <c r="Y31" s="29">
        <v>4.9265417982005353</v>
      </c>
      <c r="Z31" s="3">
        <f>SUM(Y26:Y31)/6</f>
        <v>4.6713504150572609</v>
      </c>
      <c r="AA31" s="29">
        <v>20.379863430557631</v>
      </c>
      <c r="AB31" s="29">
        <v>5.6795964932126681</v>
      </c>
      <c r="AC31" s="29">
        <v>2.2824666500909054</v>
      </c>
      <c r="AD31" s="29">
        <v>7.962063143303574</v>
      </c>
      <c r="AE31" s="3">
        <f>SUM(AD26:AD31)/6</f>
        <v>10.629299212956168</v>
      </c>
      <c r="AF31" s="29">
        <v>0.71333225961532909</v>
      </c>
      <c r="AG31" s="29">
        <v>65.495275311943246</v>
      </c>
      <c r="AH31" s="29">
        <v>10.195445533259312</v>
      </c>
      <c r="AI31" s="29">
        <v>30.575308963816944</v>
      </c>
      <c r="AJ31" s="24">
        <f t="shared" si="4"/>
        <v>0.42805432549343725</v>
      </c>
      <c r="AK31" s="3">
        <f>SUM(AJ26:AJ31)/6</f>
        <v>0.54170748672010782</v>
      </c>
      <c r="AL31" s="24">
        <f t="shared" si="1"/>
        <v>0.4970259106682447</v>
      </c>
      <c r="AM31" s="6">
        <f>SUM(AL26:AL31)/6</f>
        <v>0.60710639253090937</v>
      </c>
      <c r="AN31" s="29">
        <v>6.4239738320690645</v>
      </c>
      <c r="AO31" s="1"/>
      <c r="AP31" s="1"/>
    </row>
    <row r="32" spans="1:42">
      <c r="L32" s="36">
        <f>SUM(L5:L31)</f>
        <v>190.85999999999999</v>
      </c>
      <c r="AD32" s="36">
        <f>SUM(AD5:AD31)</f>
        <v>410.04256170630845</v>
      </c>
      <c r="AL32" s="36">
        <f>SUM(AL5:AL31)</f>
        <v>27.565798386832341</v>
      </c>
    </row>
    <row r="33" spans="12:38">
      <c r="L33" s="36">
        <f>L32/26</f>
        <v>7.3407692307692303</v>
      </c>
      <c r="AD33" s="36">
        <f>AD32/26</f>
        <v>15.770867757934941</v>
      </c>
      <c r="AL33" s="36">
        <f>AL32/26</f>
        <v>1.0602230148781671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Sheet1</vt:lpstr>
      <vt:lpstr>DO</vt:lpstr>
      <vt:lpstr>TN</vt:lpstr>
      <vt:lpstr>Chl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Larry Ballantine</cp:lastModifiedBy>
  <dcterms:created xsi:type="dcterms:W3CDTF">2009-06-23T15:13:22Z</dcterms:created>
  <dcterms:modified xsi:type="dcterms:W3CDTF">2016-01-12T20:24:43Z</dcterms:modified>
</cp:coreProperties>
</file>